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<sst xmlns="http://schemas.openxmlformats.org/spreadsheetml/2006/main" count="60" uniqueCount="56">
  <si>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</si>
  <si>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</si>
  <si>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</si>
  <si>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</si>
  <si>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</si>
  <si>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</si>
  <si>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</si>
  <si>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</si>
  <si>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</si>
  <si>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</si>
  <si>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</si>
  <si>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</si>
  <si>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</si>
  <si>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</si>
  <si>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</si>
  <si>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</si>
  <si>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Замена задвижки на элеваторном узле</t>
  </si>
  <si>
    <t>Площадь дома -  3523,0 м2</t>
  </si>
  <si>
    <t>Фактическая экономия (+), перерасход (-) ст.6=ст.2-ст.4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</si>
  <si>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</si>
  <si>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</si>
  <si>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</si>
  <si>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</si>
  <si>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Экономист</t>
  </si>
  <si>
    <t>С.Л. Газизова</t>
  </si>
  <si>
    <t>Перерасчет по отоплению в 2014 г.</t>
  </si>
  <si>
    <t xml:space="preserve">Оплачено населением с учетом задолженности на начало года </t>
  </si>
  <si>
    <t>______________________С.Ю. Комолкин</t>
  </si>
  <si>
    <t xml:space="preserve">Финансовый отчет за 2015 год  МКД по адресу : </t>
  </si>
  <si>
    <t>Остаток средств капитального ремонта на 01.01.2015г.</t>
  </si>
  <si>
    <t>Перечислено по фед. программе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</si>
  <si>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</si>
  <si>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</si>
  <si>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Проверка сметной документации на капитальный ремонт электроснабжения</t>
  </si>
  <si>
    <t>Остаток средств текущего ремонта на 01.01.2015г.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</si>
  <si>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</si>
  <si>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</si>
  <si>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по капитальному и текущему ремонту  на 01.01.2016г. с учетом задолженности</t>
  </si>
  <si>
    <t>Установка окон из ПВХ профиля в местах общего пользования</t>
  </si>
  <si>
    <t xml:space="preserve">Поверка теплосчетчика "Магика" в комплекте по системе отопления и ГВС </t>
  </si>
  <si>
    <t>09.04.2015г.</t>
  </si>
  <si>
    <t>14.05.2015г.</t>
  </si>
  <si>
    <t>30.09.2015г.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</si>
  <si>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</si>
  <si>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</si>
  <si>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</si>
  <si>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</si>
  <si>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</si>
  <si>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Энергоэффективные мероприятия</t>
  </si>
  <si>
    <t>27.03.2015г.</t>
  </si>
  <si>
    <t>Финансовый результат на 01.01.2016 г.</t>
  </si>
  <si>
    <t xml:space="preserve">Перенос денежных средств с текущего ремонта </t>
  </si>
  <si>
    <t xml:space="preserve">Перенос денежных средств на капитальный ремонт </t>
  </si>
  <si>
    <t>ул.30 лет Победы, д. 68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</si>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</sst>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sz val="12"/>
      <color indexed="8"/>
      <name val="Arial Rounded MT Bold"/>
      <family val="2"/>
    </font>
    <font>
      <b/>
      <sz val="14"/>
      <name val="Arial Rounded MT Bold"/>
      <family val="2"/>
    </font>
    <font>
      <sz val="11"/>
      <name val="Arial"/>
      <family val="2"/>
    </font>
    <font>
      <b/>
      <sz val="11"/>
      <name val="Arial Rounded MT Bold"/>
      <family val="2"/>
    </font>
    <font>
      <i/>
      <sz val="12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 applyProtection="1">
      <alignment horizontal="right" vertical="top" wrapText="1"/>
      <protection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4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8" fillId="0" borderId="20" xfId="17" applyNumberFormat="1" applyFont="1" applyBorder="1" applyAlignment="1">
      <alignment horizontal="center" vertical="center" wrapText="1"/>
      <protection/>
    </xf>
    <xf numFmtId="4" fontId="8" fillId="0" borderId="21" xfId="17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="75" zoomScaleSheetLayoutView="75" workbookViewId="0" topLeftCell="A1">
      <selection activeCell="G59" sqref="G59"/>
    </sheetView>
  </sheetViews>
  <sheetFormatPr defaultColWidth="9.00390625" defaultRowHeight="12.75"/>
  <cols>
    <col min="1" max="1" width="60.875" style="1" customWidth="1"/>
    <col min="2" max="7" width="22.75390625" style="1" customWidth="1"/>
    <col min="8" max="16384" width="9.125" style="1" customWidth="1"/>
  </cols>
  <sheetData>
    <row r="1" spans="1:7" ht="18.75" thickBot="1">
      <c r="A1" s="84" t="s">
        <v>3</v>
      </c>
      <c r="B1" s="84"/>
      <c r="C1" s="84"/>
      <c r="D1" s="84"/>
      <c r="E1" s="84"/>
      <c r="F1" s="84"/>
      <c r="G1" s="84"/>
    </row>
    <row r="2" spans="1:7" ht="18">
      <c r="A2" s="5"/>
      <c r="B2" s="5"/>
      <c r="C2" s="6"/>
      <c r="D2" s="91" t="s">
        <v>12</v>
      </c>
      <c r="E2" s="91"/>
      <c r="F2" s="91"/>
      <c r="G2" s="91"/>
    </row>
    <row r="3" spans="1:7" ht="25.5" customHeight="1">
      <c r="A3" s="5"/>
      <c r="B3" s="5"/>
      <c r="C3" s="6"/>
      <c r="D3" s="89" t="s">
        <v>13</v>
      </c>
      <c r="E3" s="89"/>
      <c r="F3" s="89"/>
      <c r="G3" s="89"/>
    </row>
    <row r="4" spans="1:7" ht="22.5" customHeight="1">
      <c r="A4" s="5"/>
      <c r="B4" s="5"/>
      <c r="C4" s="89" t="s">
        <v>27</v>
      </c>
      <c r="D4" s="89"/>
      <c r="E4" s="89"/>
      <c r="F4" s="89"/>
      <c r="G4" s="89"/>
    </row>
    <row r="5" spans="1:7" ht="15">
      <c r="A5" s="3"/>
      <c r="B5" s="3"/>
      <c r="C5" s="3"/>
      <c r="D5" s="3"/>
      <c r="E5" s="4"/>
      <c r="F5" s="4"/>
      <c r="G5" s="4"/>
    </row>
    <row r="6" spans="1:6" s="20" customFormat="1" ht="18" customHeight="1">
      <c r="A6" s="77" t="s">
        <v>28</v>
      </c>
      <c r="B6" s="77"/>
      <c r="C6" s="77"/>
      <c r="D6" s="19"/>
      <c r="E6" s="19"/>
      <c r="F6" s="19"/>
    </row>
    <row r="7" spans="1:7" s="20" customFormat="1" ht="18">
      <c r="A7" s="90" t="s">
        <v>53</v>
      </c>
      <c r="B7" s="90"/>
      <c r="C7" s="90"/>
      <c r="D7" s="21"/>
      <c r="E7" s="21"/>
      <c r="F7" s="21"/>
      <c r="G7" s="22"/>
    </row>
    <row r="8" spans="1:7" s="8" customFormat="1" ht="21.75" customHeight="1">
      <c r="A8" s="42" t="s">
        <v>17</v>
      </c>
      <c r="B8" s="9"/>
      <c r="C8" s="9"/>
      <c r="D8" s="9"/>
      <c r="E8" s="9"/>
      <c r="F8" s="9"/>
      <c r="G8" s="10"/>
    </row>
    <row r="9" spans="1:3" s="8" customFormat="1" ht="21.75" customHeight="1" thickBot="1">
      <c r="A9" s="23" t="s">
        <v>0</v>
      </c>
      <c r="B9" s="11"/>
      <c r="C9" s="12"/>
    </row>
    <row r="10" spans="1:3" s="8" customFormat="1" ht="30.75" customHeight="1">
      <c r="A10" s="24" t="s">
        <v>29</v>
      </c>
      <c r="B10" s="31" t="s">
        <v>10</v>
      </c>
      <c r="C10" s="32">
        <v>91802.11</v>
      </c>
    </row>
    <row r="11" spans="1:3" s="8" customFormat="1" ht="28.5" customHeight="1">
      <c r="A11" s="25" t="s">
        <v>1</v>
      </c>
      <c r="B11" s="13"/>
      <c r="C11" s="33">
        <v>24349.74</v>
      </c>
    </row>
    <row r="12" spans="1:3" s="8" customFormat="1" ht="23.25" customHeight="1">
      <c r="A12" s="25" t="s">
        <v>30</v>
      </c>
      <c r="B12" s="13"/>
      <c r="C12" s="33">
        <v>-211170</v>
      </c>
    </row>
    <row r="13" spans="1:3" s="8" customFormat="1" ht="23.25" customHeight="1">
      <c r="A13" s="25" t="s">
        <v>51</v>
      </c>
      <c r="B13" s="13"/>
      <c r="C13" s="33">
        <v>95468.15</v>
      </c>
    </row>
    <row r="14" spans="1:3" s="8" customFormat="1" ht="27" customHeight="1">
      <c r="A14" s="25" t="s">
        <v>14</v>
      </c>
      <c r="B14" s="13"/>
      <c r="C14" s="34">
        <f>C15+C16+C17+C19+C18</f>
        <v>450</v>
      </c>
    </row>
    <row r="15" spans="1:3" s="8" customFormat="1" ht="21" customHeight="1" hidden="1">
      <c r="A15" s="40"/>
      <c r="B15" s="14"/>
      <c r="C15" s="33"/>
    </row>
    <row r="16" spans="1:3" s="8" customFormat="1" ht="33.75" customHeight="1" hidden="1">
      <c r="A16" s="26"/>
      <c r="B16" s="14"/>
      <c r="C16" s="33"/>
    </row>
    <row r="17" spans="1:3" s="8" customFormat="1" ht="33.75" customHeight="1" hidden="1">
      <c r="A17" s="26"/>
      <c r="B17" s="14"/>
      <c r="C17" s="33"/>
    </row>
    <row r="18" spans="1:3" s="8" customFormat="1" ht="33.75" customHeight="1" hidden="1">
      <c r="A18" s="26"/>
      <c r="B18" s="14"/>
      <c r="C18" s="33"/>
    </row>
    <row r="19" spans="1:3" s="8" customFormat="1" ht="33.75" customHeight="1">
      <c r="A19" s="26" t="s">
        <v>33</v>
      </c>
      <c r="B19" s="14" t="s">
        <v>49</v>
      </c>
      <c r="C19" s="33">
        <v>450</v>
      </c>
    </row>
    <row r="20" spans="1:3" s="8" customFormat="1" ht="35.25" customHeight="1">
      <c r="A20" s="25" t="s">
        <v>31</v>
      </c>
      <c r="B20" s="13"/>
      <c r="C20" s="34">
        <f>C10+C11+C12+C13-C14</f>
        <v>0</v>
      </c>
    </row>
    <row r="21" spans="1:3" s="8" customFormat="1" ht="37.5" customHeight="1">
      <c r="A21" s="25" t="s">
        <v>26</v>
      </c>
      <c r="B21" s="39"/>
      <c r="C21" s="33">
        <f>C11-C22</f>
        <v>20022.54</v>
      </c>
    </row>
    <row r="22" spans="1:3" s="8" customFormat="1" ht="30.75" thickBot="1">
      <c r="A22" s="27" t="s">
        <v>32</v>
      </c>
      <c r="B22" s="41"/>
      <c r="C22" s="62">
        <v>4327.2</v>
      </c>
    </row>
    <row r="23" spans="1:3" s="8" customFormat="1" ht="15">
      <c r="A23" s="28"/>
      <c r="B23" s="10"/>
      <c r="C23" s="17"/>
    </row>
    <row r="24" spans="1:3" s="8" customFormat="1" ht="27" customHeight="1" thickBot="1">
      <c r="A24" s="23" t="s">
        <v>2</v>
      </c>
      <c r="B24" s="11"/>
      <c r="C24" s="12"/>
    </row>
    <row r="25" spans="1:3" s="8" customFormat="1" ht="36" customHeight="1">
      <c r="A25" s="24" t="s">
        <v>34</v>
      </c>
      <c r="B25" s="31" t="s">
        <v>10</v>
      </c>
      <c r="C25" s="32">
        <v>217130.23</v>
      </c>
    </row>
    <row r="26" spans="1:3" s="8" customFormat="1" ht="21" customHeight="1">
      <c r="A26" s="25" t="s">
        <v>1</v>
      </c>
      <c r="B26" s="13"/>
      <c r="C26" s="73">
        <v>288886</v>
      </c>
    </row>
    <row r="27" spans="1:3" s="8" customFormat="1" ht="24" customHeight="1">
      <c r="A27" s="25" t="s">
        <v>52</v>
      </c>
      <c r="B27" s="13"/>
      <c r="C27" s="73">
        <v>-95468.15</v>
      </c>
    </row>
    <row r="28" spans="1:3" s="7" customFormat="1" ht="21.75" customHeight="1">
      <c r="A28" s="25" t="s">
        <v>14</v>
      </c>
      <c r="B28" s="13"/>
      <c r="C28" s="34">
        <f>SUM(C29:C31)</f>
        <v>262836</v>
      </c>
    </row>
    <row r="29" spans="1:3" s="8" customFormat="1" ht="24" customHeight="1">
      <c r="A29" s="26" t="s">
        <v>16</v>
      </c>
      <c r="B29" s="14" t="s">
        <v>40</v>
      </c>
      <c r="C29" s="33">
        <v>6536</v>
      </c>
    </row>
    <row r="30" spans="1:3" s="8" customFormat="1" ht="30">
      <c r="A30" s="26" t="s">
        <v>38</v>
      </c>
      <c r="B30" s="14" t="s">
        <v>41</v>
      </c>
      <c r="C30" s="33">
        <v>231300</v>
      </c>
    </row>
    <row r="31" spans="1:3" s="8" customFormat="1" ht="30">
      <c r="A31" s="26" t="s">
        <v>39</v>
      </c>
      <c r="B31" s="14" t="s">
        <v>42</v>
      </c>
      <c r="C31" s="33">
        <v>25000</v>
      </c>
    </row>
    <row r="32" spans="1:3" s="8" customFormat="1" ht="33" customHeight="1">
      <c r="A32" s="25" t="s">
        <v>35</v>
      </c>
      <c r="B32" s="13"/>
      <c r="C32" s="34">
        <f>C25+C26+C27-C28</f>
        <v>147712.07999999996</v>
      </c>
    </row>
    <row r="33" spans="1:3" s="8" customFormat="1" ht="33" customHeight="1">
      <c r="A33" s="25" t="s">
        <v>26</v>
      </c>
      <c r="B33" s="15"/>
      <c r="C33" s="38">
        <f>C26-C34+139673.57</f>
        <v>409261.13</v>
      </c>
    </row>
    <row r="34" spans="1:3" s="8" customFormat="1" ht="36" customHeight="1" thickBot="1">
      <c r="A34" s="27" t="s">
        <v>36</v>
      </c>
      <c r="B34" s="16"/>
      <c r="C34" s="62">
        <f>16616.32+2682.12</f>
        <v>19298.44</v>
      </c>
    </row>
    <row r="35" spans="1:3" s="8" customFormat="1" ht="18.75" customHeight="1" thickBot="1">
      <c r="A35" s="29"/>
      <c r="B35" s="18"/>
      <c r="C35" s="12"/>
    </row>
    <row r="36" spans="1:3" s="8" customFormat="1" ht="30" customHeight="1">
      <c r="A36" s="85" t="s">
        <v>37</v>
      </c>
      <c r="B36" s="75"/>
      <c r="C36" s="87">
        <f>C20-C22+C32-C34</f>
        <v>124086.43999999994</v>
      </c>
    </row>
    <row r="37" spans="1:3" s="8" customFormat="1" ht="10.5" customHeight="1" thickBot="1">
      <c r="A37" s="86"/>
      <c r="B37" s="76"/>
      <c r="C37" s="88"/>
    </row>
    <row r="38" spans="1:4" s="8" customFormat="1" ht="14.25" customHeight="1">
      <c r="A38" s="30"/>
      <c r="B38" s="9"/>
      <c r="C38" s="9"/>
      <c r="D38" s="9"/>
    </row>
    <row r="39" spans="1:4" s="8" customFormat="1" ht="15" hidden="1">
      <c r="A39" s="30"/>
      <c r="B39" s="9"/>
      <c r="C39" s="9"/>
      <c r="D39" s="9"/>
    </row>
    <row r="40" spans="1:7" s="8" customFormat="1" ht="63.75" customHeight="1">
      <c r="A40" s="57" t="s">
        <v>54</v>
      </c>
      <c r="B40" s="63">
        <f>168867.94-125602.08</f>
        <v>43265.86</v>
      </c>
      <c r="C40" s="43"/>
      <c r="D40" s="44"/>
      <c r="E40" s="45"/>
      <c r="F40" s="45"/>
      <c r="G40" s="45"/>
    </row>
    <row r="41" spans="1:7" s="8" customFormat="1" ht="15">
      <c r="A41" s="80"/>
      <c r="B41" s="80"/>
      <c r="C41" s="46"/>
      <c r="D41" s="47"/>
      <c r="E41" s="48"/>
      <c r="F41" s="48"/>
      <c r="G41" s="48"/>
    </row>
    <row r="42" spans="1:7" s="7" customFormat="1" ht="15" customHeight="1">
      <c r="A42" s="81" t="s">
        <v>4</v>
      </c>
      <c r="B42" s="81" t="s">
        <v>43</v>
      </c>
      <c r="C42" s="82" t="s">
        <v>44</v>
      </c>
      <c r="D42" s="81" t="s">
        <v>45</v>
      </c>
      <c r="E42" s="81" t="s">
        <v>46</v>
      </c>
      <c r="F42" s="81" t="s">
        <v>47</v>
      </c>
      <c r="G42" s="81" t="s">
        <v>18</v>
      </c>
    </row>
    <row r="43" spans="1:7" s="8" customFormat="1" ht="78.75" customHeight="1">
      <c r="A43" s="81"/>
      <c r="B43" s="81"/>
      <c r="C43" s="81"/>
      <c r="D43" s="81"/>
      <c r="E43" s="83"/>
      <c r="F43" s="81"/>
      <c r="G43" s="83"/>
    </row>
    <row r="44" spans="1:7" s="67" customFormat="1" ht="13.5" customHeight="1">
      <c r="A44" s="64" t="s">
        <v>19</v>
      </c>
      <c r="B44" s="64">
        <v>1</v>
      </c>
      <c r="C44" s="64">
        <v>2</v>
      </c>
      <c r="D44" s="65">
        <v>3</v>
      </c>
      <c r="E44" s="66">
        <v>4</v>
      </c>
      <c r="F44" s="66">
        <v>5</v>
      </c>
      <c r="G44" s="66">
        <v>6</v>
      </c>
    </row>
    <row r="45" spans="1:7" s="35" customFormat="1" ht="18.75" customHeight="1">
      <c r="A45" s="49" t="s">
        <v>5</v>
      </c>
      <c r="B45" s="50">
        <v>-5523.5</v>
      </c>
      <c r="C45" s="50"/>
      <c r="D45" s="50">
        <f aca="true" t="shared" si="0" ref="D45:D50">F45-B45+C45</f>
        <v>1173.9300000000003</v>
      </c>
      <c r="E45" s="50"/>
      <c r="F45" s="50">
        <f>545.69-782.98-4112.28</f>
        <v>-4349.57</v>
      </c>
      <c r="G45" s="50">
        <f>C45-E45</f>
        <v>0</v>
      </c>
    </row>
    <row r="46" spans="1:7" s="35" customFormat="1" ht="18.75" customHeight="1">
      <c r="A46" s="49" t="s">
        <v>6</v>
      </c>
      <c r="B46" s="50">
        <v>-4710.28</v>
      </c>
      <c r="C46" s="50"/>
      <c r="D46" s="50">
        <f t="shared" si="0"/>
        <v>-177.94999999999982</v>
      </c>
      <c r="E46" s="50"/>
      <c r="F46" s="50">
        <f>-3895.7-992.53</f>
        <v>-4888.23</v>
      </c>
      <c r="G46" s="50">
        <f aca="true" t="shared" si="1" ref="G46:G52">C46-E46</f>
        <v>0</v>
      </c>
    </row>
    <row r="47" spans="1:7" s="35" customFormat="1" ht="18.75" customHeight="1">
      <c r="A47" s="49" t="s">
        <v>7</v>
      </c>
      <c r="B47" s="50">
        <v>-10374.9</v>
      </c>
      <c r="C47" s="50">
        <v>84183.62</v>
      </c>
      <c r="D47" s="50">
        <f t="shared" si="0"/>
        <v>82559.47</v>
      </c>
      <c r="E47" s="50">
        <f>C47</f>
        <v>84183.62</v>
      </c>
      <c r="F47" s="50">
        <f>-12212.24+213.19</f>
        <v>-11999.05</v>
      </c>
      <c r="G47" s="50">
        <f t="shared" si="1"/>
        <v>0</v>
      </c>
    </row>
    <row r="48" spans="1:7" s="35" customFormat="1" ht="18.75" customHeight="1">
      <c r="A48" s="49" t="s">
        <v>8</v>
      </c>
      <c r="B48" s="50">
        <v>-12497.03</v>
      </c>
      <c r="C48" s="50">
        <v>102955.52</v>
      </c>
      <c r="D48" s="50">
        <f t="shared" si="0"/>
        <v>101047.6</v>
      </c>
      <c r="E48" s="50">
        <f>C48</f>
        <v>102955.52</v>
      </c>
      <c r="F48" s="50">
        <v>-14404.95</v>
      </c>
      <c r="G48" s="50">
        <f t="shared" si="1"/>
        <v>0</v>
      </c>
    </row>
    <row r="49" spans="1:7" s="72" customFormat="1" ht="18.75" customHeight="1">
      <c r="A49" s="49" t="s">
        <v>48</v>
      </c>
      <c r="B49" s="50">
        <v>0</v>
      </c>
      <c r="C49" s="50">
        <v>8642.03</v>
      </c>
      <c r="D49" s="50">
        <f t="shared" si="0"/>
        <v>7620.840000000001</v>
      </c>
      <c r="E49" s="50">
        <v>0</v>
      </c>
      <c r="F49" s="50">
        <f>-554.16-467.03</f>
        <v>-1021.1899999999999</v>
      </c>
      <c r="G49" s="50">
        <f t="shared" si="1"/>
        <v>8642.03</v>
      </c>
    </row>
    <row r="50" spans="1:7" s="35" customFormat="1" ht="18.75" customHeight="1">
      <c r="A50" s="49" t="s">
        <v>20</v>
      </c>
      <c r="B50" s="50">
        <v>-61642.91</v>
      </c>
      <c r="C50" s="50">
        <f>533522.76+32975.64</f>
        <v>566498.4</v>
      </c>
      <c r="D50" s="50">
        <f t="shared" si="0"/>
        <v>562818.64</v>
      </c>
      <c r="E50" s="50">
        <f>C50</f>
        <v>566498.4</v>
      </c>
      <c r="F50" s="50">
        <f>-61500.78-3821.89</f>
        <v>-65322.67</v>
      </c>
      <c r="G50" s="50">
        <f t="shared" si="1"/>
        <v>0</v>
      </c>
    </row>
    <row r="51" spans="1:7" s="35" customFormat="1" ht="18.75" customHeight="1">
      <c r="A51" s="49" t="s">
        <v>21</v>
      </c>
      <c r="B51" s="50">
        <v>0</v>
      </c>
      <c r="C51" s="51">
        <v>79901.64</v>
      </c>
      <c r="D51" s="50">
        <f>C51</f>
        <v>79901.64</v>
      </c>
      <c r="E51" s="51">
        <f>C51</f>
        <v>79901.64</v>
      </c>
      <c r="F51" s="50">
        <v>0</v>
      </c>
      <c r="G51" s="50">
        <f t="shared" si="1"/>
        <v>0</v>
      </c>
    </row>
    <row r="52" spans="1:7" s="35" customFormat="1" ht="18.75" customHeight="1">
      <c r="A52" s="49" t="s">
        <v>11</v>
      </c>
      <c r="B52" s="50">
        <v>-599.53</v>
      </c>
      <c r="C52" s="52">
        <v>0</v>
      </c>
      <c r="D52" s="50">
        <f>F52-B52+C52</f>
        <v>148.01</v>
      </c>
      <c r="E52" s="50">
        <f>C52</f>
        <v>0</v>
      </c>
      <c r="F52" s="50">
        <v>-451.52</v>
      </c>
      <c r="G52" s="50">
        <f t="shared" si="1"/>
        <v>0</v>
      </c>
    </row>
    <row r="53" spans="1:7" s="35" customFormat="1" ht="18.75" customHeight="1">
      <c r="A53" s="53" t="s">
        <v>22</v>
      </c>
      <c r="B53" s="50">
        <v>-4536.39</v>
      </c>
      <c r="C53" s="51">
        <v>49322</v>
      </c>
      <c r="D53" s="50">
        <f>F53-B53+C53</f>
        <v>45240.23</v>
      </c>
      <c r="E53" s="50">
        <f>D53</f>
        <v>45240.23</v>
      </c>
      <c r="F53" s="50">
        <v>-8618.16</v>
      </c>
      <c r="G53" s="50">
        <v>0</v>
      </c>
    </row>
    <row r="54" spans="1:7" s="37" customFormat="1" ht="18.75" customHeight="1">
      <c r="A54" s="54" t="s">
        <v>9</v>
      </c>
      <c r="B54" s="55">
        <f aca="true" t="shared" si="2" ref="B54:G54">SUM(B45:B53)</f>
        <v>-99884.54</v>
      </c>
      <c r="C54" s="55">
        <f>C45+C46+C47+C48+C49+C50+C52+C53</f>
        <v>811601.5700000001</v>
      </c>
      <c r="D54" s="55">
        <f>F54-B54+C54</f>
        <v>800430.77</v>
      </c>
      <c r="E54" s="55">
        <f>E45+E46+E47+E48+E49+E50+E52+E53</f>
        <v>798877.77</v>
      </c>
      <c r="F54" s="55">
        <f t="shared" si="2"/>
        <v>-111055.34000000001</v>
      </c>
      <c r="G54" s="55">
        <f t="shared" si="2"/>
        <v>8642.03</v>
      </c>
    </row>
    <row r="55" spans="1:7" s="35" customFormat="1" ht="13.5" customHeight="1">
      <c r="A55" s="71"/>
      <c r="B55" s="56"/>
      <c r="C55" s="50"/>
      <c r="D55" s="50"/>
      <c r="E55" s="50"/>
      <c r="F55" s="50"/>
      <c r="G55" s="60"/>
    </row>
    <row r="56" spans="1:7" s="7" customFormat="1" ht="55.5" customHeight="1">
      <c r="A56" s="57" t="s">
        <v>55</v>
      </c>
      <c r="B56" s="58"/>
      <c r="C56" s="59"/>
      <c r="D56" s="59"/>
      <c r="E56" s="59"/>
      <c r="F56" s="59"/>
      <c r="G56" s="60">
        <f>F50+F49+F53</f>
        <v>-74962.02</v>
      </c>
    </row>
    <row r="57" spans="1:7" s="7" customFormat="1" ht="21.75" customHeight="1" hidden="1">
      <c r="A57" s="57" t="s">
        <v>25</v>
      </c>
      <c r="B57" s="58"/>
      <c r="C57" s="59"/>
      <c r="D57" s="59"/>
      <c r="E57" s="59"/>
      <c r="F57" s="59"/>
      <c r="G57" s="60"/>
    </row>
    <row r="58" spans="1:7" s="7" customFormat="1" ht="69" customHeight="1">
      <c r="A58" s="57" t="s">
        <v>15</v>
      </c>
      <c r="B58" s="58"/>
      <c r="C58" s="61"/>
      <c r="D58" s="61"/>
      <c r="E58" s="61"/>
      <c r="F58" s="61"/>
      <c r="G58" s="60">
        <f>B40+F45+F46+F47+F48+F52</f>
        <v>7172.539999999997</v>
      </c>
    </row>
    <row r="59" spans="1:7" s="70" customFormat="1" ht="24.75" customHeight="1">
      <c r="A59" s="78" t="s">
        <v>50</v>
      </c>
      <c r="B59" s="79"/>
      <c r="C59" s="68"/>
      <c r="D59" s="68"/>
      <c r="E59" s="68"/>
      <c r="F59" s="68"/>
      <c r="G59" s="69">
        <f>C36+G54+G56+G58</f>
        <v>64938.98999999993</v>
      </c>
    </row>
    <row r="60" ht="30" customHeight="1"/>
    <row r="61" spans="1:7" ht="18">
      <c r="A61" s="36" t="s">
        <v>23</v>
      </c>
      <c r="B61" s="36"/>
      <c r="C61" s="36"/>
      <c r="D61" s="36"/>
      <c r="E61" s="36"/>
      <c r="F61" s="74" t="s">
        <v>24</v>
      </c>
      <c r="G61" s="74"/>
    </row>
    <row r="62" spans="1:4" ht="15">
      <c r="A62" s="2"/>
      <c r="B62" s="2"/>
      <c r="C62" s="2"/>
      <c r="D62" s="2"/>
    </row>
    <row r="64" ht="12" customHeight="1"/>
    <row r="65" ht="15" hidden="1"/>
  </sheetData>
  <mergeCells count="19">
    <mergeCell ref="F42:F43"/>
    <mergeCell ref="G42:G43"/>
    <mergeCell ref="A1:G1"/>
    <mergeCell ref="A36:A37"/>
    <mergeCell ref="C36:C37"/>
    <mergeCell ref="D3:G3"/>
    <mergeCell ref="C4:G4"/>
    <mergeCell ref="A7:C7"/>
    <mergeCell ref="D2:G2"/>
    <mergeCell ref="F61:G61"/>
    <mergeCell ref="B36:B37"/>
    <mergeCell ref="A6:C6"/>
    <mergeCell ref="A59:B59"/>
    <mergeCell ref="A41:B41"/>
    <mergeCell ref="A42:A43"/>
    <mergeCell ref="B42:B43"/>
    <mergeCell ref="C42:C43"/>
    <mergeCell ref="D42:D43"/>
    <mergeCell ref="E42:E43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scale="49" r:id="rId1"/>
  <ignoredErrors>
    <ignoredError sqref="B54" formulaRange="1"/>
    <ignoredError sqref="D54 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2015-03-23T10:15:24Z</cp:lastPrinted>
  <dcterms:created xsi:type="dcterms:W3CDTF">2011-10-17T12:30:43Z</dcterms:created>
  <dcterms:modified xsi:type="dcterms:W3CDTF">2016-03-29T12:09:50Z</dcterms:modified>
  <cp:category/>
  <cp:version/>
  <cp:contentType/>
  <cp:contentStatus/>
</cp:coreProperties>
</file>