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'Лист1'!$A$1:$G$67</definedName>
  </definedNames>
  <calcPr fullCalcOnLoad="1"/>
</workbook>
</file>

<file path=xl/sharedStrings.xml><?xml version="1.0" encoding="utf-8"?>
<sst xmlns="http://schemas.openxmlformats.org/spreadsheetml/2006/main" count="52" uniqueCount="48">
  <si>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</si>
  <si>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</si>
  <si>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</si>
  <si>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</si>
  <si>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</si>
  <si>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</si>
  <si>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</si>
  <si>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</si>
  <si>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</si>
  <si>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</si>
  <si>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Электроэнергия ОДН</t>
  </si>
  <si>
    <t>УТВЕРЖДАЮ</t>
  </si>
  <si>
    <t>Директор ООО "УК"Колтома"</t>
  </si>
  <si>
    <t>Израсходовано всего, в том числе:</t>
  </si>
  <si>
    <t>Фактическая экономия (+), перерасход (-) ст.6=ст.2-ст.4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</si>
  <si>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</si>
  <si>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>Дата выполнения работ</t>
  </si>
  <si>
    <t>Площадь дома - 4494,5 м2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</si>
  <si>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</si>
  <si>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</si>
  <si>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</si>
  <si>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Сбор средств уполномоченному представителю</t>
  </si>
  <si>
    <t>Экономист</t>
  </si>
  <si>
    <t>С.Л. Газизова</t>
  </si>
  <si>
    <t xml:space="preserve">Оплачено населением с учетом задолженности на начало года </t>
  </si>
  <si>
    <t>______________________С.Ю. Комолкин</t>
  </si>
  <si>
    <t xml:space="preserve">Финансовый отчет за 2015 год  МКД по адресу : </t>
  </si>
  <si>
    <t>Остаток средств капитального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</si>
  <si>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</si>
  <si>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</si>
  <si>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01.01.2015г.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</si>
  <si>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</si>
  <si>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</si>
  <si>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Остаток средств по капитальному и текущему ремонту  на 01.01.2016г. с учетом задолженности</t>
  </si>
  <si>
    <t>Замена магистрали ГВС в подвале</t>
  </si>
  <si>
    <t xml:space="preserve">Поверка теплосчетчика "Магика" в комплекте по системе отопления и ГВС </t>
  </si>
  <si>
    <t>Отключение ввода водопровода</t>
  </si>
  <si>
    <t>Выполнение анализов холодной воды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</si>
  <si>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</si>
  <si>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</si>
  <si>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</si>
  <si>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</si>
  <si>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</si>
  <si>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Финансовый результат на 01.01.2016 г.</t>
  </si>
  <si>
    <t>Энергоэффективные мероприятия</t>
  </si>
  <si>
    <t>ул. 30 лет Победы, д. 82</t>
  </si>
  <si>
    <t>Задолженность населения на конец периода (без учета задолженности по текущему, капитальному ремонту и коммунальным услугам)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</si>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</sst>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sz val="11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 applyProtection="1">
      <alignment horizontal="right" vertical="top" wrapText="1"/>
      <protection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3" fillId="0" borderId="7" xfId="17" applyNumberFormat="1" applyFont="1" applyBorder="1" applyAlignment="1">
      <alignment horizontal="center" vertical="center" wrapText="1"/>
      <protection/>
    </xf>
    <xf numFmtId="4" fontId="2" fillId="2" borderId="0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left" vertical="center" wrapText="1" shrinkToFit="1"/>
    </xf>
    <xf numFmtId="4" fontId="9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view="pageBreakPreview" zoomScale="75" zoomScaleSheetLayoutView="75" workbookViewId="0" topLeftCell="A1">
      <selection activeCell="G67" sqref="G67"/>
    </sheetView>
  </sheetViews>
  <sheetFormatPr defaultColWidth="9.00390625" defaultRowHeight="12.75"/>
  <cols>
    <col min="1" max="1" width="61.875" style="1" customWidth="1"/>
    <col min="2" max="2" width="22.75390625" style="1" customWidth="1"/>
    <col min="3" max="3" width="22.75390625" style="47" customWidth="1"/>
    <col min="4" max="4" width="22.75390625" style="1" customWidth="1"/>
    <col min="5" max="6" width="22.75390625" style="2" customWidth="1"/>
    <col min="7" max="7" width="22.75390625" style="1" customWidth="1"/>
    <col min="8" max="16384" width="9.125" style="1" customWidth="1"/>
  </cols>
  <sheetData>
    <row r="1" spans="1:7" ht="18.75" thickBot="1">
      <c r="A1" s="93" t="s">
        <v>3</v>
      </c>
      <c r="B1" s="93"/>
      <c r="C1" s="93"/>
      <c r="D1" s="93"/>
      <c r="E1" s="93"/>
      <c r="F1" s="93"/>
      <c r="G1" s="93"/>
    </row>
    <row r="2" spans="1:7" ht="18">
      <c r="A2" s="3"/>
      <c r="B2" s="3"/>
      <c r="C2" s="39"/>
      <c r="D2" s="94" t="s">
        <v>11</v>
      </c>
      <c r="E2" s="94"/>
      <c r="F2" s="94"/>
      <c r="G2" s="94"/>
    </row>
    <row r="3" spans="1:7" ht="25.5" customHeight="1">
      <c r="A3" s="3"/>
      <c r="B3" s="3"/>
      <c r="C3" s="39"/>
      <c r="D3" s="95" t="s">
        <v>12</v>
      </c>
      <c r="E3" s="95"/>
      <c r="F3" s="95"/>
      <c r="G3" s="95"/>
    </row>
    <row r="4" spans="1:7" ht="22.5" customHeight="1">
      <c r="A4" s="3"/>
      <c r="B4" s="3"/>
      <c r="C4" s="95" t="s">
        <v>25</v>
      </c>
      <c r="D4" s="95"/>
      <c r="E4" s="95"/>
      <c r="F4" s="95"/>
      <c r="G4" s="95"/>
    </row>
    <row r="5" spans="1:7" ht="18">
      <c r="A5" s="4"/>
      <c r="B5" s="4"/>
      <c r="C5" s="40"/>
      <c r="D5" s="4"/>
      <c r="E5" s="3"/>
      <c r="F5" s="3"/>
      <c r="G5" s="3"/>
    </row>
    <row r="6" spans="1:7" s="30" customFormat="1" ht="24.75" customHeight="1">
      <c r="A6" s="85" t="s">
        <v>26</v>
      </c>
      <c r="B6" s="85"/>
      <c r="C6" s="85"/>
      <c r="D6" s="28"/>
      <c r="E6" s="29"/>
      <c r="F6" s="29"/>
      <c r="G6" s="28"/>
    </row>
    <row r="7" spans="1:7" s="30" customFormat="1" ht="18">
      <c r="A7" s="86" t="s">
        <v>45</v>
      </c>
      <c r="B7" s="86"/>
      <c r="C7" s="86"/>
      <c r="D7" s="31"/>
      <c r="E7" s="31"/>
      <c r="F7" s="31"/>
      <c r="G7" s="31"/>
    </row>
    <row r="8" spans="1:7" s="6" customFormat="1" ht="35.25" customHeight="1">
      <c r="A8" s="48" t="s">
        <v>17</v>
      </c>
      <c r="B8" s="7"/>
      <c r="C8" s="13"/>
      <c r="D8" s="7"/>
      <c r="E8" s="7"/>
      <c r="F8" s="7"/>
      <c r="G8" s="7"/>
    </row>
    <row r="9" spans="1:6" s="6" customFormat="1" ht="21" customHeight="1" thickBot="1">
      <c r="A9" s="14" t="s">
        <v>0</v>
      </c>
      <c r="B9" s="5"/>
      <c r="C9" s="41"/>
      <c r="D9" s="5"/>
      <c r="E9" s="8"/>
      <c r="F9" s="8"/>
    </row>
    <row r="10" spans="1:3" s="6" customFormat="1" ht="33.75" customHeight="1">
      <c r="A10" s="17" t="s">
        <v>27</v>
      </c>
      <c r="B10" s="22" t="s">
        <v>16</v>
      </c>
      <c r="C10" s="23">
        <v>134285.1</v>
      </c>
    </row>
    <row r="11" spans="1:3" s="6" customFormat="1" ht="19.5" customHeight="1">
      <c r="A11" s="18" t="s">
        <v>1</v>
      </c>
      <c r="B11" s="9"/>
      <c r="C11" s="24">
        <v>27895.41</v>
      </c>
    </row>
    <row r="12" spans="1:3" s="5" customFormat="1" ht="17.25" customHeight="1">
      <c r="A12" s="18" t="s">
        <v>13</v>
      </c>
      <c r="B12" s="9"/>
      <c r="C12" s="27">
        <f>C13+C14</f>
        <v>162895</v>
      </c>
    </row>
    <row r="13" spans="1:3" s="5" customFormat="1" ht="16.5" customHeight="1" hidden="1">
      <c r="A13" s="19"/>
      <c r="B13" s="10"/>
      <c r="C13" s="24"/>
    </row>
    <row r="14" spans="1:3" s="6" customFormat="1" ht="22.5" customHeight="1">
      <c r="A14" s="77" t="s">
        <v>34</v>
      </c>
      <c r="B14" s="76">
        <v>42180</v>
      </c>
      <c r="C14" s="78">
        <v>162895</v>
      </c>
    </row>
    <row r="15" spans="1:3" s="6" customFormat="1" ht="30">
      <c r="A15" s="18" t="s">
        <v>28</v>
      </c>
      <c r="B15" s="9"/>
      <c r="C15" s="25">
        <f>C10+C11-C12</f>
        <v>-714.4899999999907</v>
      </c>
    </row>
    <row r="16" spans="1:3" s="6" customFormat="1" ht="39" customHeight="1">
      <c r="A16" s="18" t="s">
        <v>24</v>
      </c>
      <c r="B16" s="9"/>
      <c r="C16" s="24">
        <f>C11-C17</f>
        <v>-9445.109999999997</v>
      </c>
    </row>
    <row r="17" spans="1:3" s="6" customFormat="1" ht="30.75" thickBot="1">
      <c r="A17" s="15" t="s">
        <v>29</v>
      </c>
      <c r="B17" s="26"/>
      <c r="C17" s="66">
        <v>37340.52</v>
      </c>
    </row>
    <row r="18" spans="1:3" s="6" customFormat="1" ht="15">
      <c r="A18" s="16"/>
      <c r="C18" s="42"/>
    </row>
    <row r="19" spans="1:3" s="6" customFormat="1" ht="15.75" thickBot="1">
      <c r="A19" s="14" t="s">
        <v>2</v>
      </c>
      <c r="B19" s="5"/>
      <c r="C19" s="42"/>
    </row>
    <row r="20" spans="1:3" s="6" customFormat="1" ht="33.75" customHeight="1">
      <c r="A20" s="17" t="s">
        <v>30</v>
      </c>
      <c r="B20" s="22" t="s">
        <v>16</v>
      </c>
      <c r="C20" s="23">
        <v>-12354.91</v>
      </c>
    </row>
    <row r="21" spans="1:3" s="6" customFormat="1" ht="15">
      <c r="A21" s="18" t="s">
        <v>1</v>
      </c>
      <c r="B21" s="9"/>
      <c r="C21" s="67">
        <v>100856.88</v>
      </c>
    </row>
    <row r="22" spans="1:3" s="6" customFormat="1" ht="15">
      <c r="A22" s="18" t="s">
        <v>13</v>
      </c>
      <c r="B22" s="9"/>
      <c r="C22" s="27">
        <f>C23+C24+C25</f>
        <v>35617.62</v>
      </c>
    </row>
    <row r="23" spans="1:3" s="6" customFormat="1" ht="36" customHeight="1">
      <c r="A23" s="77" t="s">
        <v>35</v>
      </c>
      <c r="B23" s="76">
        <v>42308</v>
      </c>
      <c r="C23" s="78">
        <v>25000</v>
      </c>
    </row>
    <row r="24" spans="1:3" s="6" customFormat="1" ht="24" customHeight="1">
      <c r="A24" s="77" t="s">
        <v>36</v>
      </c>
      <c r="B24" s="76">
        <v>42327</v>
      </c>
      <c r="C24" s="78">
        <v>6992.07</v>
      </c>
    </row>
    <row r="25" spans="1:3" s="6" customFormat="1" ht="24.75" customHeight="1">
      <c r="A25" s="77" t="s">
        <v>37</v>
      </c>
      <c r="B25" s="76">
        <v>42360</v>
      </c>
      <c r="C25" s="78">
        <v>3625.55</v>
      </c>
    </row>
    <row r="26" spans="1:3" s="6" customFormat="1" ht="15" hidden="1">
      <c r="A26" s="19"/>
      <c r="B26" s="10"/>
      <c r="C26" s="24"/>
    </row>
    <row r="27" spans="1:3" s="6" customFormat="1" ht="15" hidden="1">
      <c r="A27" s="19"/>
      <c r="B27" s="10"/>
      <c r="C27" s="24"/>
    </row>
    <row r="28" spans="1:3" s="6" customFormat="1" ht="15" hidden="1">
      <c r="A28" s="19"/>
      <c r="B28" s="10"/>
      <c r="C28" s="24"/>
    </row>
    <row r="29" spans="1:3" s="6" customFormat="1" ht="15" hidden="1">
      <c r="A29" s="19"/>
      <c r="B29" s="10"/>
      <c r="C29" s="24"/>
    </row>
    <row r="30" spans="1:3" s="6" customFormat="1" ht="15" hidden="1">
      <c r="A30" s="19"/>
      <c r="B30" s="10"/>
      <c r="C30" s="24"/>
    </row>
    <row r="31" spans="1:3" s="6" customFormat="1" ht="15" hidden="1">
      <c r="A31" s="19"/>
      <c r="B31" s="10"/>
      <c r="C31" s="24"/>
    </row>
    <row r="32" spans="1:3" s="6" customFormat="1" ht="30">
      <c r="A32" s="18" t="s">
        <v>31</v>
      </c>
      <c r="B32" s="9"/>
      <c r="C32" s="25">
        <f>C20+C21-C22</f>
        <v>52884.35</v>
      </c>
    </row>
    <row r="33" spans="1:3" s="6" customFormat="1" ht="41.25" customHeight="1">
      <c r="A33" s="18" t="s">
        <v>24</v>
      </c>
      <c r="B33" s="9"/>
      <c r="C33" s="24">
        <f>C21-C34+1087.59</f>
        <v>70246.44</v>
      </c>
    </row>
    <row r="34" spans="1:3" s="6" customFormat="1" ht="30.75" thickBot="1">
      <c r="A34" s="15" t="s">
        <v>32</v>
      </c>
      <c r="B34" s="26"/>
      <c r="C34" s="66">
        <f>28177.54+3520.49</f>
        <v>31698.03</v>
      </c>
    </row>
    <row r="35" spans="1:3" s="6" customFormat="1" ht="15.75" thickBot="1">
      <c r="A35" s="20"/>
      <c r="B35" s="11"/>
      <c r="C35" s="43"/>
    </row>
    <row r="36" spans="1:3" s="6" customFormat="1" ht="30" customHeight="1">
      <c r="A36" s="87" t="s">
        <v>33</v>
      </c>
      <c r="B36" s="89"/>
      <c r="C36" s="91">
        <f>C15-C17+C32-C34</f>
        <v>-16868.689999999988</v>
      </c>
    </row>
    <row r="37" spans="1:3" s="6" customFormat="1" ht="15.75" thickBot="1">
      <c r="A37" s="88"/>
      <c r="B37" s="90"/>
      <c r="C37" s="92"/>
    </row>
    <row r="38" spans="1:6" s="6" customFormat="1" ht="9" customHeight="1">
      <c r="A38" s="21"/>
      <c r="B38" s="7"/>
      <c r="C38" s="13"/>
      <c r="D38" s="7"/>
      <c r="E38" s="12"/>
      <c r="F38" s="12"/>
    </row>
    <row r="39" spans="1:6" s="6" customFormat="1" ht="15" hidden="1">
      <c r="A39" s="21"/>
      <c r="B39" s="7"/>
      <c r="C39" s="13"/>
      <c r="D39" s="7"/>
      <c r="E39" s="12"/>
      <c r="F39" s="12"/>
    </row>
    <row r="40" spans="1:7" s="6" customFormat="1" ht="19.5" customHeight="1" hidden="1">
      <c r="A40" s="21"/>
      <c r="B40" s="7"/>
      <c r="C40" s="13"/>
      <c r="D40" s="7"/>
      <c r="E40" s="12"/>
      <c r="F40" s="12"/>
      <c r="G40" s="11"/>
    </row>
    <row r="41" spans="1:7" ht="12.75" customHeight="1" hidden="1">
      <c r="A41" s="97"/>
      <c r="B41" s="97"/>
      <c r="C41" s="13"/>
      <c r="D41" s="12"/>
      <c r="E41" s="11"/>
      <c r="F41" s="11"/>
      <c r="G41" s="11"/>
    </row>
    <row r="42" spans="1:7" ht="15" hidden="1">
      <c r="A42" s="97"/>
      <c r="B42" s="97"/>
      <c r="C42" s="13"/>
      <c r="D42" s="12"/>
      <c r="E42" s="11"/>
      <c r="F42" s="11"/>
      <c r="G42" s="11"/>
    </row>
    <row r="43" spans="1:7" ht="11.25" customHeight="1" hidden="1">
      <c r="A43" s="97"/>
      <c r="B43" s="97"/>
      <c r="C43" s="13"/>
      <c r="D43" s="12"/>
      <c r="E43" s="11"/>
      <c r="F43" s="11"/>
      <c r="G43" s="11"/>
    </row>
    <row r="44" spans="1:7" ht="15">
      <c r="A44" s="97"/>
      <c r="B44" s="97"/>
      <c r="C44" s="13"/>
      <c r="D44" s="12"/>
      <c r="E44" s="11"/>
      <c r="F44" s="11"/>
      <c r="G44" s="11"/>
    </row>
    <row r="45" spans="1:7" s="6" customFormat="1" ht="69.75" customHeight="1">
      <c r="A45" s="63" t="s">
        <v>47</v>
      </c>
      <c r="B45" s="68">
        <v>291370.14</v>
      </c>
      <c r="C45" s="49"/>
      <c r="D45" s="50"/>
      <c r="E45" s="51"/>
      <c r="F45" s="51"/>
      <c r="G45" s="51"/>
    </row>
    <row r="46" spans="1:7" s="32" customFormat="1" ht="23.25" customHeight="1">
      <c r="A46" s="96"/>
      <c r="B46" s="96"/>
      <c r="C46" s="52"/>
      <c r="D46" s="53"/>
      <c r="E46" s="54"/>
      <c r="F46" s="54"/>
      <c r="G46" s="54"/>
    </row>
    <row r="47" spans="1:7" s="33" customFormat="1" ht="15" customHeight="1">
      <c r="A47" s="80" t="s">
        <v>4</v>
      </c>
      <c r="B47" s="80" t="s">
        <v>38</v>
      </c>
      <c r="C47" s="83" t="s">
        <v>39</v>
      </c>
      <c r="D47" s="80" t="s">
        <v>40</v>
      </c>
      <c r="E47" s="80" t="s">
        <v>41</v>
      </c>
      <c r="F47" s="80" t="s">
        <v>42</v>
      </c>
      <c r="G47" s="80" t="s">
        <v>14</v>
      </c>
    </row>
    <row r="48" spans="1:7" s="33" customFormat="1" ht="87" customHeight="1">
      <c r="A48" s="80"/>
      <c r="B48" s="80"/>
      <c r="C48" s="80"/>
      <c r="D48" s="80"/>
      <c r="E48" s="84"/>
      <c r="F48" s="80"/>
      <c r="G48" s="84"/>
    </row>
    <row r="49" spans="1:7" s="72" customFormat="1" ht="15">
      <c r="A49" s="69" t="s">
        <v>18</v>
      </c>
      <c r="B49" s="69">
        <v>1</v>
      </c>
      <c r="C49" s="69">
        <v>2</v>
      </c>
      <c r="D49" s="70">
        <v>3</v>
      </c>
      <c r="E49" s="71">
        <v>4</v>
      </c>
      <c r="F49" s="71">
        <v>5</v>
      </c>
      <c r="G49" s="71">
        <v>6</v>
      </c>
    </row>
    <row r="50" spans="1:7" s="33" customFormat="1" ht="18.75" customHeight="1">
      <c r="A50" s="55" t="s">
        <v>5</v>
      </c>
      <c r="B50" s="56">
        <v>-19727.06</v>
      </c>
      <c r="C50" s="56"/>
      <c r="D50" s="56">
        <f aca="true" t="shared" si="0" ref="D50:D55">F50-B50+C50</f>
        <v>5945.850000000002</v>
      </c>
      <c r="E50" s="56"/>
      <c r="F50" s="56">
        <f>-108.46-4059.85-9612.9</f>
        <v>-13781.21</v>
      </c>
      <c r="G50" s="56">
        <f>C50-E50</f>
        <v>0</v>
      </c>
    </row>
    <row r="51" spans="1:7" s="33" customFormat="1" ht="18.75" customHeight="1">
      <c r="A51" s="55" t="s">
        <v>6</v>
      </c>
      <c r="B51" s="56">
        <v>-32397.89</v>
      </c>
      <c r="C51" s="56"/>
      <c r="D51" s="56">
        <f t="shared" si="0"/>
        <v>8933.919999999998</v>
      </c>
      <c r="E51" s="56"/>
      <c r="F51" s="56">
        <f>-17773.09-5690.88</f>
        <v>-23463.97</v>
      </c>
      <c r="G51" s="56">
        <f aca="true" t="shared" si="1" ref="G51:G57">C51-E51</f>
        <v>0</v>
      </c>
    </row>
    <row r="52" spans="1:7" s="33" customFormat="1" ht="18.75" customHeight="1">
      <c r="A52" s="55" t="s">
        <v>7</v>
      </c>
      <c r="B52" s="56">
        <v>-28872.95</v>
      </c>
      <c r="C52" s="56">
        <f>98364.41-11166.66</f>
        <v>87197.75</v>
      </c>
      <c r="D52" s="56">
        <f t="shared" si="0"/>
        <v>82419.25</v>
      </c>
      <c r="E52" s="56">
        <f>C52</f>
        <v>87197.75</v>
      </c>
      <c r="F52" s="56">
        <f>-36196.98+2545.53</f>
        <v>-33651.450000000004</v>
      </c>
      <c r="G52" s="56">
        <f t="shared" si="1"/>
        <v>0</v>
      </c>
    </row>
    <row r="53" spans="1:7" s="33" customFormat="1" ht="18.75" customHeight="1">
      <c r="A53" s="55" t="s">
        <v>8</v>
      </c>
      <c r="B53" s="56">
        <v>-31791.99</v>
      </c>
      <c r="C53" s="56">
        <v>117219.95</v>
      </c>
      <c r="D53" s="56">
        <f t="shared" si="0"/>
        <v>107611.38</v>
      </c>
      <c r="E53" s="56">
        <f>C53</f>
        <v>117219.95</v>
      </c>
      <c r="F53" s="56">
        <f>-41359.11-41.45</f>
        <v>-41400.56</v>
      </c>
      <c r="G53" s="56">
        <f t="shared" si="1"/>
        <v>0</v>
      </c>
    </row>
    <row r="54" spans="1:7" s="36" customFormat="1" ht="18.75" customHeight="1">
      <c r="A54" s="55" t="s">
        <v>44</v>
      </c>
      <c r="B54" s="56">
        <v>0</v>
      </c>
      <c r="C54" s="56">
        <v>8740.87</v>
      </c>
      <c r="D54" s="56">
        <f t="shared" si="0"/>
        <v>5992.250000000001</v>
      </c>
      <c r="E54" s="56">
        <v>0</v>
      </c>
      <c r="F54" s="56">
        <f>-1477.53-1271.09</f>
        <v>-2748.62</v>
      </c>
      <c r="G54" s="56">
        <f t="shared" si="1"/>
        <v>8740.87</v>
      </c>
    </row>
    <row r="55" spans="1:7" s="33" customFormat="1" ht="18.75" customHeight="1">
      <c r="A55" s="55" t="s">
        <v>19</v>
      </c>
      <c r="B55" s="56">
        <v>-155143.14</v>
      </c>
      <c r="C55" s="56">
        <f>680646.48+42069.12</f>
        <v>722715.6</v>
      </c>
      <c r="D55" s="56">
        <f t="shared" si="0"/>
        <v>682652.06</v>
      </c>
      <c r="E55" s="56">
        <f>C55</f>
        <v>722715.6</v>
      </c>
      <c r="F55" s="56">
        <f>-183763.74-11442.94</f>
        <v>-195206.68</v>
      </c>
      <c r="G55" s="56">
        <f t="shared" si="1"/>
        <v>0</v>
      </c>
    </row>
    <row r="56" spans="1:7" s="33" customFormat="1" ht="18.75" customHeight="1">
      <c r="A56" s="55" t="s">
        <v>20</v>
      </c>
      <c r="B56" s="56">
        <v>0</v>
      </c>
      <c r="C56" s="57">
        <v>101935.26</v>
      </c>
      <c r="D56" s="56">
        <f>C56</f>
        <v>101935.26</v>
      </c>
      <c r="E56" s="57">
        <f>C56</f>
        <v>101935.26</v>
      </c>
      <c r="F56" s="56">
        <v>0</v>
      </c>
      <c r="G56" s="56">
        <f t="shared" si="1"/>
        <v>0</v>
      </c>
    </row>
    <row r="57" spans="1:7" s="33" customFormat="1" ht="18.75" customHeight="1">
      <c r="A57" s="55" t="s">
        <v>10</v>
      </c>
      <c r="B57" s="56">
        <v>-4004.37</v>
      </c>
      <c r="C57" s="58">
        <v>0</v>
      </c>
      <c r="D57" s="56">
        <f>F57-B57+C57</f>
        <v>895.5099999999998</v>
      </c>
      <c r="E57" s="56">
        <f>C57</f>
        <v>0</v>
      </c>
      <c r="F57" s="56">
        <v>-3108.86</v>
      </c>
      <c r="G57" s="56">
        <f t="shared" si="1"/>
        <v>0</v>
      </c>
    </row>
    <row r="58" spans="1:7" s="32" customFormat="1" ht="18.75" customHeight="1">
      <c r="A58" s="59" t="s">
        <v>21</v>
      </c>
      <c r="B58" s="56">
        <v>-11306.19</v>
      </c>
      <c r="C58" s="57">
        <v>53934</v>
      </c>
      <c r="D58" s="56">
        <f>F58-B58+C58</f>
        <v>50852.48</v>
      </c>
      <c r="E58" s="56">
        <f>D58</f>
        <v>50852.48</v>
      </c>
      <c r="F58" s="56">
        <v>-14387.71</v>
      </c>
      <c r="G58" s="56">
        <v>0</v>
      </c>
    </row>
    <row r="59" spans="1:7" s="32" customFormat="1" ht="18.75" customHeight="1">
      <c r="A59" s="60" t="s">
        <v>9</v>
      </c>
      <c r="B59" s="61">
        <f aca="true" t="shared" si="2" ref="B59:G59">SUM(B50:B58)</f>
        <v>-283243.59</v>
      </c>
      <c r="C59" s="61">
        <f>C50+C51+C52+C53+C54+C55+C57+C58</f>
        <v>989808.1699999999</v>
      </c>
      <c r="D59" s="61">
        <f>F59-B59+C59</f>
        <v>945302.7</v>
      </c>
      <c r="E59" s="61">
        <f>E50+E51+E52+E53+E54+E55+E57+E58</f>
        <v>977985.78</v>
      </c>
      <c r="F59" s="61">
        <f t="shared" si="2"/>
        <v>-327749.06</v>
      </c>
      <c r="G59" s="61">
        <f t="shared" si="2"/>
        <v>8740.87</v>
      </c>
    </row>
    <row r="60" spans="1:7" s="32" customFormat="1" ht="8.25" customHeight="1">
      <c r="A60" s="75"/>
      <c r="B60" s="62"/>
      <c r="C60" s="56"/>
      <c r="D60" s="56"/>
      <c r="E60" s="56"/>
      <c r="F60" s="56"/>
      <c r="G60" s="65"/>
    </row>
    <row r="61" spans="1:7" s="32" customFormat="1" ht="50.25" customHeight="1">
      <c r="A61" s="63" t="s">
        <v>46</v>
      </c>
      <c r="B61" s="64"/>
      <c r="C61" s="34"/>
      <c r="D61" s="34"/>
      <c r="E61" s="34"/>
      <c r="F61" s="34"/>
      <c r="G61" s="65">
        <f>F55+F54+F58</f>
        <v>-212343.00999999998</v>
      </c>
    </row>
    <row r="62" spans="1:7" s="32" customFormat="1" ht="22.5" customHeight="1" hidden="1">
      <c r="A62" s="63"/>
      <c r="B62" s="64"/>
      <c r="C62" s="34"/>
      <c r="D62" s="34"/>
      <c r="E62" s="34"/>
      <c r="F62" s="34"/>
      <c r="G62" s="65"/>
    </row>
    <row r="63" spans="1:7" s="33" customFormat="1" ht="58.5" customHeight="1">
      <c r="A63" s="63" t="s">
        <v>15</v>
      </c>
      <c r="B63" s="64"/>
      <c r="C63" s="44"/>
      <c r="D63" s="44"/>
      <c r="E63" s="44"/>
      <c r="F63" s="44"/>
      <c r="G63" s="65">
        <f>B45+F50+F51+F52+F53+F57</f>
        <v>175964.09</v>
      </c>
    </row>
    <row r="64" spans="1:7" s="72" customFormat="1" ht="24" customHeight="1">
      <c r="A64" s="81" t="s">
        <v>43</v>
      </c>
      <c r="B64" s="82"/>
      <c r="C64" s="73"/>
      <c r="D64" s="73"/>
      <c r="E64" s="73"/>
      <c r="F64" s="73"/>
      <c r="G64" s="74">
        <f>C36+G59+G61+G63</f>
        <v>-44506.73999999996</v>
      </c>
    </row>
    <row r="65" spans="1:7" s="33" customFormat="1" ht="15">
      <c r="A65" s="1"/>
      <c r="B65" s="1"/>
      <c r="C65" s="1"/>
      <c r="D65" s="2"/>
      <c r="E65" s="1"/>
      <c r="F65" s="1"/>
      <c r="G65" s="1"/>
    </row>
    <row r="66" spans="1:7" ht="18">
      <c r="A66" s="38" t="s">
        <v>22</v>
      </c>
      <c r="B66" s="38"/>
      <c r="C66" s="38"/>
      <c r="D66" s="38"/>
      <c r="E66" s="38"/>
      <c r="F66" s="79" t="s">
        <v>23</v>
      </c>
      <c r="G66" s="79"/>
    </row>
    <row r="67" spans="3:6" s="33" customFormat="1" ht="15">
      <c r="C67" s="45"/>
      <c r="E67" s="35"/>
      <c r="F67" s="35"/>
    </row>
    <row r="68" spans="3:6" s="33" customFormat="1" ht="15">
      <c r="C68" s="45"/>
      <c r="E68" s="35"/>
      <c r="F68" s="35"/>
    </row>
    <row r="69" spans="3:6" s="33" customFormat="1" ht="15">
      <c r="C69" s="45"/>
      <c r="E69" s="35"/>
      <c r="F69" s="35"/>
    </row>
    <row r="70" spans="3:6" s="33" customFormat="1" ht="15">
      <c r="C70" s="45"/>
      <c r="E70" s="35"/>
      <c r="F70" s="35"/>
    </row>
    <row r="71" spans="3:6" s="33" customFormat="1" ht="15">
      <c r="C71" s="45"/>
      <c r="E71" s="35"/>
      <c r="F71" s="35"/>
    </row>
    <row r="72" spans="3:6" s="33" customFormat="1" ht="15">
      <c r="C72" s="45"/>
      <c r="E72" s="35"/>
      <c r="F72" s="35"/>
    </row>
    <row r="73" spans="3:6" s="33" customFormat="1" ht="15">
      <c r="C73" s="45"/>
      <c r="E73" s="35"/>
      <c r="F73" s="35"/>
    </row>
    <row r="74" spans="3:6" s="33" customFormat="1" ht="15">
      <c r="C74" s="45"/>
      <c r="E74" s="35"/>
      <c r="F74" s="35"/>
    </row>
    <row r="75" spans="3:6" s="33" customFormat="1" ht="15">
      <c r="C75" s="45"/>
      <c r="E75" s="35"/>
      <c r="F75" s="35"/>
    </row>
    <row r="76" spans="3:6" s="33" customFormat="1" ht="15">
      <c r="C76" s="45"/>
      <c r="E76" s="35"/>
      <c r="F76" s="35"/>
    </row>
    <row r="77" spans="3:6" s="33" customFormat="1" ht="15">
      <c r="C77" s="45"/>
      <c r="E77" s="35"/>
      <c r="F77" s="35"/>
    </row>
    <row r="78" spans="3:6" s="33" customFormat="1" ht="15">
      <c r="C78" s="45"/>
      <c r="E78" s="35"/>
      <c r="F78" s="35"/>
    </row>
    <row r="79" spans="3:6" s="33" customFormat="1" ht="15">
      <c r="C79" s="45"/>
      <c r="E79" s="35"/>
      <c r="F79" s="35"/>
    </row>
    <row r="80" spans="3:6" s="33" customFormat="1" ht="15">
      <c r="C80" s="45"/>
      <c r="E80" s="35"/>
      <c r="F80" s="35"/>
    </row>
    <row r="81" spans="3:6" s="33" customFormat="1" ht="15">
      <c r="C81" s="45"/>
      <c r="E81" s="35"/>
      <c r="F81" s="35"/>
    </row>
    <row r="82" spans="3:6" s="33" customFormat="1" ht="15">
      <c r="C82" s="45"/>
      <c r="E82" s="35"/>
      <c r="F82" s="35"/>
    </row>
    <row r="83" spans="3:6" s="36" customFormat="1" ht="15">
      <c r="C83" s="46"/>
      <c r="E83" s="37"/>
      <c r="F83" s="37"/>
    </row>
    <row r="84" spans="3:6" s="36" customFormat="1" ht="15">
      <c r="C84" s="46"/>
      <c r="E84" s="37"/>
      <c r="F84" s="37"/>
    </row>
    <row r="85" spans="3:6" s="36" customFormat="1" ht="15">
      <c r="C85" s="46"/>
      <c r="E85" s="37"/>
      <c r="F85" s="37"/>
    </row>
    <row r="86" spans="3:6" s="36" customFormat="1" ht="15">
      <c r="C86" s="46"/>
      <c r="E86" s="37"/>
      <c r="F86" s="37"/>
    </row>
  </sheetData>
  <mergeCells count="23">
    <mergeCell ref="A46:B46"/>
    <mergeCell ref="A41:B41"/>
    <mergeCell ref="A42:B42"/>
    <mergeCell ref="A43:B43"/>
    <mergeCell ref="A44:B44"/>
    <mergeCell ref="A1:G1"/>
    <mergeCell ref="D2:G2"/>
    <mergeCell ref="D3:G3"/>
    <mergeCell ref="C4:G4"/>
    <mergeCell ref="A6:C6"/>
    <mergeCell ref="A7:C7"/>
    <mergeCell ref="A36:A37"/>
    <mergeCell ref="B36:B37"/>
    <mergeCell ref="C36:C37"/>
    <mergeCell ref="F66:G66"/>
    <mergeCell ref="D47:D48"/>
    <mergeCell ref="A64:B64"/>
    <mergeCell ref="A47:A48"/>
    <mergeCell ref="B47:B48"/>
    <mergeCell ref="C47:C48"/>
    <mergeCell ref="E47:E48"/>
    <mergeCell ref="G47:G48"/>
    <mergeCell ref="F47:F48"/>
  </mergeCells>
  <printOptions/>
  <pageMargins left="0.39" right="0.1968503937007874" top="0.3937007874015748" bottom="0.3937007874015748" header="0.5118110236220472" footer="0.5118110236220472"/>
  <pageSetup fitToHeight="1" fitToWidth="1" horizontalDpi="600" verticalDpi="600" orientation="portrait" scale="52" r:id="rId1"/>
  <rowBreaks count="1" manualBreakCount="1">
    <brk id="27" max="255" man="1"/>
  </rowBreaks>
  <colBreaks count="1" manualBreakCount="1">
    <brk id="4" max="65535" man="1"/>
  </colBreaks>
  <ignoredErrors>
    <ignoredError sqref="B59" formulaRange="1"/>
    <ignoredError sqref="D56 D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2015-03-23T10:20:07Z</cp:lastPrinted>
  <dcterms:created xsi:type="dcterms:W3CDTF">2011-10-17T12:30:43Z</dcterms:created>
  <dcterms:modified xsi:type="dcterms:W3CDTF">2016-03-29T09:55:02Z</dcterms:modified>
  <cp:category/>
  <cp:version/>
  <cp:contentType/>
  <cp:contentStatus/>
</cp:coreProperties>
</file>