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'Лист1'!$A$1:$G$61</definedName>
  </definedNames>
  <calcPr fullCalcOnLoad="1"/>
</workbook>
</file>

<file path=xl/sharedStrings.xml><?xml version="1.0" encoding="utf-8"?>
<sst xmlns="http://schemas.openxmlformats.org/spreadsheetml/2006/main" count="55" uniqueCount="51">
  <si>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</si>
  <si>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</si>
  <si>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</si>
  <si>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</si>
  <si>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</si>
  <si>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</si>
  <si>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</si>
  <si>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</si>
  <si>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</si>
  <si>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</si>
  <si>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</si>
  <si>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Электроэнергия ОДН</t>
  </si>
  <si>
    <t>УТВЕРЖДАЮ</t>
  </si>
  <si>
    <t>Директор ООО "УК"Колтома"</t>
  </si>
  <si>
    <t>Израсходовано всего, в том числе:</t>
  </si>
  <si>
    <t>Фактическая экономия (+), перерасход (-) ст.6=ст.2-ст.4</t>
  </si>
  <si>
    <t>Задолженность населения на конец периода (без учета задолженности по текущему и капитальному ремонту)</t>
  </si>
  <si>
    <t>Площадь дома - 5082,5 м2</t>
  </si>
  <si>
    <t>ул.30 лет Победы, д. 94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</si>
  <si>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</si>
  <si>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</si>
  <si>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</si>
  <si>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Сбор средств уполномоченному представителю</t>
  </si>
  <si>
    <t>Перерасчет по отоплению в 2014г.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</si>
  <si>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</si>
  <si>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Экономист</t>
  </si>
  <si>
    <t>С.Л. Газизова</t>
  </si>
  <si>
    <t xml:space="preserve">Оплачено населением с учетом задолженности на начало года </t>
  </si>
  <si>
    <t xml:space="preserve">Финансовый отчет за 2015 год  МКД по адресу : </t>
  </si>
  <si>
    <t xml:space="preserve">Ремонт системы электроснабжения многоквартирного дома </t>
  </si>
  <si>
    <t>Замена общедомового узла учета холодного водоснабжения</t>
  </si>
  <si>
    <t xml:space="preserve">Поверка теплосчетчика "Магика" в комплекте по системе отопления и ГВС </t>
  </si>
  <si>
    <t>Ремонт межпанельных швов</t>
  </si>
  <si>
    <t>______________________С.Ю. Комолкин</t>
  </si>
  <si>
    <t>Остаток средств капитального ремонта на 01.01.2015г.</t>
  </si>
  <si>
    <t>Остаток средств капитального ремонта на 01.01.2016г. При 100 % оплате</t>
  </si>
  <si>
    <t xml:space="preserve">Задолженность населения по статье "капитальный ремонт" на 31.12.2015г. </t>
  </si>
  <si>
    <t>Остаток средств текущего ремонта на 01.01.2015г.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</si>
  <si>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</si>
  <si>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</si>
  <si>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Остаток средств по капитальному и текущему ремонту на 01.01.2016г. с учетом задолженности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</si>
  <si>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</t>
  </si>
  <si>
    <t>Задолженность (-), переплата (+) собственников по начисленным платежам (за 2014 г.)</t>
  </si>
  <si>
    <t>Начислено собственникам жилого и нежилого помещения за 2015 год</t>
  </si>
  <si>
    <t>Оплачено собственниками жилого и нежилого помещения за 2015 год</t>
  </si>
  <si>
    <t>Начислено поставщиками за 2015 год</t>
  </si>
  <si>
    <t>Задолженность (-), переплата (+) собственников по начисленным платежам (за 2015 г.)</t>
  </si>
  <si>
    <t>Энергоэффективные мероприятия</t>
  </si>
  <si>
    <t>Перенос денежных средств с текущего ремонта</t>
  </si>
  <si>
    <t>Перенос денежных средств на капитальный ремонт</t>
  </si>
  <si>
    <t>Финансовый результат на 01.01.2016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</si>
</sst>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13">
    <font>
      <sz val="10"/>
      <name val="Arial Cyr"/>
      <family val="0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sz val="11"/>
      <name val="Arial Rounded MT Bold"/>
      <family val="2"/>
    </font>
    <font>
      <sz val="12"/>
      <color indexed="8"/>
      <name val="Arial Rounded MT Bold"/>
      <family val="2"/>
    </font>
    <font>
      <i/>
      <sz val="12"/>
      <name val="Arial Rounded MT Bold"/>
      <family val="2"/>
    </font>
    <font>
      <b/>
      <i/>
      <sz val="12"/>
      <color indexed="8"/>
      <name val="Arial Rounded MT Bold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" fontId="6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 applyProtection="1">
      <alignment horizontal="right" vertical="top" wrapText="1"/>
      <protection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6" fillId="0" borderId="9" xfId="0" applyNumberFormat="1" applyFont="1" applyBorder="1" applyAlignment="1">
      <alignment horizontal="center" vertical="center" wrapText="1"/>
    </xf>
    <xf numFmtId="4" fontId="3" fillId="0" borderId="6" xfId="18" applyNumberFormat="1" applyFont="1" applyBorder="1" applyAlignment="1">
      <alignment horizontal="center" vertical="center" wrapText="1"/>
      <protection/>
    </xf>
    <xf numFmtId="4" fontId="2" fillId="2" borderId="0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11" fillId="0" borderId="17" xfId="17" applyNumberFormat="1" applyFont="1" applyBorder="1" applyAlignment="1">
      <alignment horizontal="center" vertical="center" wrapText="1"/>
      <protection/>
    </xf>
    <xf numFmtId="4" fontId="11" fillId="0" borderId="18" xfId="17" applyNumberFormat="1" applyFont="1" applyBorder="1" applyAlignment="1">
      <alignment horizontal="center" vertical="center" wrapText="1"/>
      <protection/>
    </xf>
    <xf numFmtId="0" fontId="6" fillId="2" borderId="1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view="pageBreakPreview" zoomScale="75" zoomScaleSheetLayoutView="75" workbookViewId="0" topLeftCell="A33">
      <selection activeCell="A40" sqref="A40:B40"/>
    </sheetView>
  </sheetViews>
  <sheetFormatPr defaultColWidth="9.00390625" defaultRowHeight="12.75"/>
  <cols>
    <col min="1" max="1" width="57.875" style="1" customWidth="1"/>
    <col min="2" max="2" width="22.75390625" style="33" customWidth="1"/>
    <col min="3" max="3" width="22.75390625" style="39" customWidth="1"/>
    <col min="4" max="7" width="22.75390625" style="1" customWidth="1"/>
    <col min="8" max="16384" width="9.125" style="1" customWidth="1"/>
  </cols>
  <sheetData>
    <row r="1" spans="1:7" ht="18.75" thickBot="1">
      <c r="A1" s="73" t="s">
        <v>3</v>
      </c>
      <c r="B1" s="73"/>
      <c r="C1" s="73"/>
      <c r="D1" s="73"/>
      <c r="E1" s="73"/>
      <c r="F1" s="73"/>
      <c r="G1" s="73"/>
    </row>
    <row r="2" spans="1:7" ht="18">
      <c r="A2" s="2"/>
      <c r="B2" s="2"/>
      <c r="C2" s="34"/>
      <c r="D2" s="78" t="s">
        <v>12</v>
      </c>
      <c r="E2" s="78"/>
      <c r="F2" s="78"/>
      <c r="G2" s="78"/>
    </row>
    <row r="3" spans="1:7" ht="25.5" customHeight="1">
      <c r="A3" s="2"/>
      <c r="B3" s="2"/>
      <c r="C3" s="34"/>
      <c r="D3" s="80" t="s">
        <v>13</v>
      </c>
      <c r="E3" s="80"/>
      <c r="F3" s="80"/>
      <c r="G3" s="80"/>
    </row>
    <row r="4" spans="1:7" ht="22.5" customHeight="1">
      <c r="A4" s="2"/>
      <c r="B4" s="2"/>
      <c r="C4" s="80" t="s">
        <v>33</v>
      </c>
      <c r="D4" s="80"/>
      <c r="E4" s="80"/>
      <c r="F4" s="80"/>
      <c r="G4" s="80"/>
    </row>
    <row r="5" spans="1:7" ht="22.5" customHeight="1">
      <c r="A5" s="2"/>
      <c r="B5" s="2"/>
      <c r="C5" s="34"/>
      <c r="D5" s="3"/>
      <c r="E5" s="3"/>
      <c r="F5" s="3"/>
      <c r="G5" s="3"/>
    </row>
    <row r="6" spans="1:5" s="13" customFormat="1" ht="15.75" customHeight="1">
      <c r="A6" s="81" t="s">
        <v>28</v>
      </c>
      <c r="B6" s="81"/>
      <c r="C6" s="81"/>
      <c r="D6" s="12"/>
      <c r="E6" s="12"/>
    </row>
    <row r="7" spans="1:7" s="13" customFormat="1" ht="18">
      <c r="A7" s="79" t="s">
        <v>18</v>
      </c>
      <c r="B7" s="79"/>
      <c r="C7" s="79"/>
      <c r="D7" s="14"/>
      <c r="E7" s="14"/>
      <c r="F7" s="15"/>
      <c r="G7" s="15"/>
    </row>
    <row r="8" spans="1:7" s="5" customFormat="1" ht="23.25" customHeight="1">
      <c r="A8" s="40" t="s">
        <v>17</v>
      </c>
      <c r="B8" s="6"/>
      <c r="C8" s="11"/>
      <c r="D8" s="6"/>
      <c r="E8" s="6"/>
      <c r="F8" s="7"/>
      <c r="G8" s="7"/>
    </row>
    <row r="9" spans="1:4" s="5" customFormat="1" ht="21" customHeight="1" thickBot="1">
      <c r="A9" s="16" t="s">
        <v>0</v>
      </c>
      <c r="B9" s="8"/>
      <c r="C9" s="35"/>
      <c r="D9" s="4"/>
    </row>
    <row r="10" spans="1:3" s="5" customFormat="1" ht="35.25" customHeight="1">
      <c r="A10" s="20" t="s">
        <v>34</v>
      </c>
      <c r="B10" s="24" t="s">
        <v>10</v>
      </c>
      <c r="C10" s="29">
        <v>-125421.21</v>
      </c>
    </row>
    <row r="11" spans="1:3" s="5" customFormat="1" ht="21.75" customHeight="1">
      <c r="A11" s="21" t="s">
        <v>1</v>
      </c>
      <c r="B11" s="9"/>
      <c r="C11" s="61">
        <v>35249.99</v>
      </c>
    </row>
    <row r="12" spans="1:3" s="5" customFormat="1" ht="21.75" customHeight="1">
      <c r="A12" s="21" t="s">
        <v>48</v>
      </c>
      <c r="B12" s="9"/>
      <c r="C12" s="61">
        <v>90171.22</v>
      </c>
    </row>
    <row r="13" spans="1:3" s="5" customFormat="1" ht="27" customHeight="1">
      <c r="A13" s="21" t="s">
        <v>14</v>
      </c>
      <c r="B13" s="9"/>
      <c r="C13" s="26">
        <f>C14+C15+C16+C17</f>
        <v>363840</v>
      </c>
    </row>
    <row r="14" spans="1:3" s="5" customFormat="1" ht="39.75" customHeight="1">
      <c r="A14" s="22" t="s">
        <v>29</v>
      </c>
      <c r="B14" s="10">
        <v>42200</v>
      </c>
      <c r="C14" s="71">
        <v>363840</v>
      </c>
    </row>
    <row r="15" spans="1:3" s="5" customFormat="1" ht="15.75" customHeight="1" hidden="1">
      <c r="A15" s="22"/>
      <c r="B15" s="10"/>
      <c r="C15" s="25"/>
    </row>
    <row r="16" spans="1:3" s="5" customFormat="1" ht="20.25" customHeight="1" hidden="1">
      <c r="A16" s="22"/>
      <c r="B16" s="10"/>
      <c r="C16" s="25"/>
    </row>
    <row r="17" spans="1:3" s="5" customFormat="1" ht="19.5" customHeight="1" hidden="1">
      <c r="A17" s="22"/>
      <c r="B17" s="10"/>
      <c r="C17" s="25"/>
    </row>
    <row r="18" spans="1:3" s="5" customFormat="1" ht="41.25" customHeight="1">
      <c r="A18" s="21" t="s">
        <v>35</v>
      </c>
      <c r="B18" s="9"/>
      <c r="C18" s="27">
        <f>C10+C11+C12-C13</f>
        <v>-363840</v>
      </c>
    </row>
    <row r="19" spans="1:3" s="5" customFormat="1" ht="30" customHeight="1">
      <c r="A19" s="21" t="s">
        <v>27</v>
      </c>
      <c r="B19" s="9"/>
      <c r="C19" s="25">
        <f>C11-C20</f>
        <v>26296.159999999996</v>
      </c>
    </row>
    <row r="20" spans="1:3" s="5" customFormat="1" ht="36.75" customHeight="1" thickBot="1">
      <c r="A20" s="17" t="s">
        <v>36</v>
      </c>
      <c r="B20" s="28"/>
      <c r="C20" s="60">
        <v>8953.83</v>
      </c>
    </row>
    <row r="21" spans="1:3" s="5" customFormat="1" ht="15.75" customHeight="1">
      <c r="A21" s="18"/>
      <c r="B21" s="7"/>
      <c r="C21" s="36"/>
    </row>
    <row r="22" spans="1:3" s="5" customFormat="1" ht="15.75" thickBot="1">
      <c r="A22" s="19" t="s">
        <v>2</v>
      </c>
      <c r="B22" s="4"/>
      <c r="C22" s="37"/>
    </row>
    <row r="23" spans="1:3" s="5" customFormat="1" ht="36" customHeight="1">
      <c r="A23" s="20" t="s">
        <v>37</v>
      </c>
      <c r="B23" s="24" t="s">
        <v>10</v>
      </c>
      <c r="C23" s="29">
        <v>452794.17</v>
      </c>
    </row>
    <row r="24" spans="1:3" s="5" customFormat="1" ht="21.75" customHeight="1">
      <c r="A24" s="21" t="s">
        <v>1</v>
      </c>
      <c r="B24" s="9"/>
      <c r="C24" s="61">
        <v>152475</v>
      </c>
    </row>
    <row r="25" spans="1:3" s="5" customFormat="1" ht="36.75" customHeight="1">
      <c r="A25" s="21" t="s">
        <v>49</v>
      </c>
      <c r="B25" s="9"/>
      <c r="C25" s="61">
        <v>-90171.22</v>
      </c>
    </row>
    <row r="26" spans="1:3" s="5" customFormat="1" ht="18" customHeight="1">
      <c r="A26" s="21" t="s">
        <v>14</v>
      </c>
      <c r="B26" s="9"/>
      <c r="C26" s="26">
        <f>C27+C28+C29</f>
        <v>37269</v>
      </c>
    </row>
    <row r="27" spans="1:3" s="5" customFormat="1" ht="36.75" customHeight="1">
      <c r="A27" s="22" t="s">
        <v>30</v>
      </c>
      <c r="B27" s="10">
        <v>42030</v>
      </c>
      <c r="C27" s="71">
        <v>7459</v>
      </c>
    </row>
    <row r="28" spans="1:3" s="5" customFormat="1" ht="30">
      <c r="A28" s="22" t="s">
        <v>31</v>
      </c>
      <c r="B28" s="10">
        <v>42277</v>
      </c>
      <c r="C28" s="71">
        <v>25000</v>
      </c>
    </row>
    <row r="29" spans="1:3" s="5" customFormat="1" ht="22.5" customHeight="1">
      <c r="A29" s="22" t="s">
        <v>32</v>
      </c>
      <c r="B29" s="10">
        <v>42291</v>
      </c>
      <c r="C29" s="71">
        <v>4810</v>
      </c>
    </row>
    <row r="30" spans="1:3" s="5" customFormat="1" ht="32.25" customHeight="1">
      <c r="A30" s="21" t="s">
        <v>38</v>
      </c>
      <c r="B30" s="9"/>
      <c r="C30" s="27">
        <f>C23+C24+C25-C26</f>
        <v>477828.94999999995</v>
      </c>
    </row>
    <row r="31" spans="1:3" s="5" customFormat="1" ht="30.75" customHeight="1">
      <c r="A31" s="21" t="s">
        <v>27</v>
      </c>
      <c r="B31" s="9"/>
      <c r="C31" s="25">
        <f>C24-C32+14493.8</f>
        <v>127210.3</v>
      </c>
    </row>
    <row r="32" spans="1:3" s="5" customFormat="1" ht="33.75" customHeight="1" thickBot="1">
      <c r="A32" s="17" t="s">
        <v>39</v>
      </c>
      <c r="B32" s="28"/>
      <c r="C32" s="60">
        <f>32198.37+7560.13</f>
        <v>39758.5</v>
      </c>
    </row>
    <row r="33" spans="1:3" s="5" customFormat="1" ht="21.75" customHeight="1" thickBot="1">
      <c r="A33" s="18"/>
      <c r="B33" s="7"/>
      <c r="C33" s="36"/>
    </row>
    <row r="34" spans="1:3" ht="15" customHeight="1">
      <c r="A34" s="82" t="s">
        <v>40</v>
      </c>
      <c r="B34" s="84"/>
      <c r="C34" s="86">
        <f>C18-C20+C30-C32</f>
        <v>65276.61999999994</v>
      </c>
    </row>
    <row r="35" spans="1:3" ht="31.5" customHeight="1" thickBot="1">
      <c r="A35" s="83"/>
      <c r="B35" s="85"/>
      <c r="C35" s="87"/>
    </row>
    <row r="36" spans="1:7" s="5" customFormat="1" ht="12.75" customHeight="1">
      <c r="A36" s="23"/>
      <c r="B36" s="6"/>
      <c r="C36" s="11"/>
      <c r="D36" s="6"/>
      <c r="E36" s="7"/>
      <c r="F36" s="7"/>
      <c r="G36" s="7"/>
    </row>
    <row r="37" spans="1:7" s="5" customFormat="1" ht="18.75" customHeight="1" hidden="1">
      <c r="A37" s="23"/>
      <c r="B37" s="6"/>
      <c r="C37" s="11"/>
      <c r="D37" s="6"/>
      <c r="E37" s="7"/>
      <c r="F37" s="7"/>
      <c r="G37" s="7"/>
    </row>
    <row r="38" spans="1:7" s="5" customFormat="1" ht="18.75" customHeight="1">
      <c r="A38" s="23"/>
      <c r="B38" s="6"/>
      <c r="C38" s="11"/>
      <c r="D38" s="6"/>
      <c r="E38" s="7"/>
      <c r="F38" s="7"/>
      <c r="G38" s="7"/>
    </row>
    <row r="39" spans="1:7" s="5" customFormat="1" ht="61.5" customHeight="1">
      <c r="A39" s="55" t="s">
        <v>41</v>
      </c>
      <c r="B39" s="62">
        <f>534305.46-331836.43</f>
        <v>202469.02999999997</v>
      </c>
      <c r="C39" s="42"/>
      <c r="D39" s="43"/>
      <c r="E39" s="44"/>
      <c r="F39" s="44"/>
      <c r="G39" s="44"/>
    </row>
    <row r="40" spans="1:7" s="4" customFormat="1" ht="24.75" customHeight="1">
      <c r="A40" s="77"/>
      <c r="B40" s="77"/>
      <c r="C40" s="45"/>
      <c r="D40" s="46"/>
      <c r="E40" s="41"/>
      <c r="F40" s="41"/>
      <c r="G40" s="41"/>
    </row>
    <row r="41" spans="1:7" s="30" customFormat="1" ht="15" customHeight="1">
      <c r="A41" s="75" t="s">
        <v>4</v>
      </c>
      <c r="B41" s="75" t="s">
        <v>42</v>
      </c>
      <c r="C41" s="74" t="s">
        <v>43</v>
      </c>
      <c r="D41" s="75" t="s">
        <v>44</v>
      </c>
      <c r="E41" s="75" t="s">
        <v>45</v>
      </c>
      <c r="F41" s="75" t="s">
        <v>46</v>
      </c>
      <c r="G41" s="75" t="s">
        <v>15</v>
      </c>
    </row>
    <row r="42" spans="1:7" s="30" customFormat="1" ht="88.5" customHeight="1">
      <c r="A42" s="75"/>
      <c r="B42" s="75"/>
      <c r="C42" s="75"/>
      <c r="D42" s="75"/>
      <c r="E42" s="76"/>
      <c r="F42" s="75"/>
      <c r="G42" s="76"/>
    </row>
    <row r="43" spans="1:7" s="66" customFormat="1" ht="15">
      <c r="A43" s="63" t="s">
        <v>19</v>
      </c>
      <c r="B43" s="63">
        <v>1</v>
      </c>
      <c r="C43" s="63">
        <v>2</v>
      </c>
      <c r="D43" s="64">
        <v>3</v>
      </c>
      <c r="E43" s="65">
        <v>4</v>
      </c>
      <c r="F43" s="65">
        <v>5</v>
      </c>
      <c r="G43" s="65">
        <v>6</v>
      </c>
    </row>
    <row r="44" spans="1:7" s="30" customFormat="1" ht="18.75" customHeight="1">
      <c r="A44" s="47" t="s">
        <v>5</v>
      </c>
      <c r="B44" s="48">
        <v>-24826.18</v>
      </c>
      <c r="C44" s="48">
        <v>0</v>
      </c>
      <c r="D44" s="48">
        <f aca="true" t="shared" si="0" ref="D44:D49">F44-B44+C44</f>
        <v>10033.89</v>
      </c>
      <c r="E44" s="48">
        <v>0</v>
      </c>
      <c r="F44" s="48">
        <v>-14792.29</v>
      </c>
      <c r="G44" s="48">
        <f>C44-E44</f>
        <v>0</v>
      </c>
    </row>
    <row r="45" spans="1:7" s="30" customFormat="1" ht="18.75" customHeight="1">
      <c r="A45" s="47" t="s">
        <v>6</v>
      </c>
      <c r="B45" s="48">
        <v>327.37</v>
      </c>
      <c r="C45" s="48">
        <v>0</v>
      </c>
      <c r="D45" s="48">
        <f t="shared" si="0"/>
        <v>-11571.44</v>
      </c>
      <c r="E45" s="48">
        <v>0</v>
      </c>
      <c r="F45" s="48">
        <f>-7962.15-3281.92</f>
        <v>-11244.07</v>
      </c>
      <c r="G45" s="48">
        <f aca="true" t="shared" si="1" ref="G45:G51">C45-E45</f>
        <v>0</v>
      </c>
    </row>
    <row r="46" spans="1:7" s="30" customFormat="1" ht="18.75" customHeight="1">
      <c r="A46" s="47" t="s">
        <v>7</v>
      </c>
      <c r="B46" s="48">
        <v>-25682.96</v>
      </c>
      <c r="C46" s="48">
        <f>106301.56-8981.76+11767.59</f>
        <v>109087.39</v>
      </c>
      <c r="D46" s="48">
        <f t="shared" si="0"/>
        <v>105077.13</v>
      </c>
      <c r="E46" s="48">
        <f>C46</f>
        <v>109087.39</v>
      </c>
      <c r="F46" s="48">
        <f>-32103.32+2410.1</f>
        <v>-29693.22</v>
      </c>
      <c r="G46" s="48">
        <f t="shared" si="1"/>
        <v>0</v>
      </c>
    </row>
    <row r="47" spans="1:7" s="30" customFormat="1" ht="18.75" customHeight="1">
      <c r="A47" s="47" t="s">
        <v>8</v>
      </c>
      <c r="B47" s="48">
        <v>-31586.6</v>
      </c>
      <c r="C47" s="48">
        <v>118008.55</v>
      </c>
      <c r="D47" s="48">
        <f t="shared" si="0"/>
        <v>113651.94</v>
      </c>
      <c r="E47" s="48">
        <f>C47</f>
        <v>118008.55</v>
      </c>
      <c r="F47" s="48">
        <f>-35979.86+36.65</f>
        <v>-35943.21</v>
      </c>
      <c r="G47" s="48">
        <f t="shared" si="1"/>
        <v>0</v>
      </c>
    </row>
    <row r="48" spans="1:7" s="72" customFormat="1" ht="18.75" customHeight="1">
      <c r="A48" s="47" t="s">
        <v>47</v>
      </c>
      <c r="B48" s="48">
        <v>0</v>
      </c>
      <c r="C48" s="48">
        <v>8423.13</v>
      </c>
      <c r="D48" s="48">
        <f t="shared" si="0"/>
        <v>5335.179999999999</v>
      </c>
      <c r="E48" s="48">
        <v>0</v>
      </c>
      <c r="F48" s="48">
        <f>-1660.11-1427.84</f>
        <v>-3087.95</v>
      </c>
      <c r="G48" s="48">
        <f t="shared" si="1"/>
        <v>8423.13</v>
      </c>
    </row>
    <row r="49" spans="1:7" s="30" customFormat="1" ht="18.75" customHeight="1">
      <c r="A49" s="47" t="s">
        <v>20</v>
      </c>
      <c r="B49" s="48">
        <v>-185911.99</v>
      </c>
      <c r="C49" s="48">
        <f>769693.8+47572.2+139668.12</f>
        <v>956934.12</v>
      </c>
      <c r="D49" s="48">
        <f t="shared" si="0"/>
        <v>938213.34</v>
      </c>
      <c r="E49" s="48">
        <f>C49</f>
        <v>956934.12</v>
      </c>
      <c r="F49" s="48">
        <f>-164805.09-10208.07-29619.61</f>
        <v>-204632.77000000002</v>
      </c>
      <c r="G49" s="48">
        <f t="shared" si="1"/>
        <v>0</v>
      </c>
    </row>
    <row r="50" spans="1:7" s="30" customFormat="1" ht="18.75" customHeight="1">
      <c r="A50" s="47" t="s">
        <v>21</v>
      </c>
      <c r="B50" s="48">
        <v>0</v>
      </c>
      <c r="C50" s="49">
        <v>115271.1</v>
      </c>
      <c r="D50" s="48">
        <f>C50</f>
        <v>115271.1</v>
      </c>
      <c r="E50" s="49">
        <f>C50</f>
        <v>115271.1</v>
      </c>
      <c r="F50" s="48">
        <v>0</v>
      </c>
      <c r="G50" s="48">
        <f t="shared" si="1"/>
        <v>0</v>
      </c>
    </row>
    <row r="51" spans="1:7" s="31" customFormat="1" ht="18.75" customHeight="1">
      <c r="A51" s="47" t="s">
        <v>11</v>
      </c>
      <c r="B51" s="48">
        <v>-3265.76</v>
      </c>
      <c r="C51" s="50">
        <v>0</v>
      </c>
      <c r="D51" s="48">
        <f>F51-B51+C51</f>
        <v>1756.8000000000002</v>
      </c>
      <c r="E51" s="48">
        <f>C51</f>
        <v>0</v>
      </c>
      <c r="F51" s="48">
        <v>-1508.96</v>
      </c>
      <c r="G51" s="48">
        <f t="shared" si="1"/>
        <v>0</v>
      </c>
    </row>
    <row r="52" spans="1:7" s="30" customFormat="1" ht="18.75" customHeight="1">
      <c r="A52" s="51" t="s">
        <v>22</v>
      </c>
      <c r="B52" s="48">
        <v>-8884.92</v>
      </c>
      <c r="C52" s="49">
        <v>60990</v>
      </c>
      <c r="D52" s="48">
        <f>F52-B52+C52</f>
        <v>58360.67</v>
      </c>
      <c r="E52" s="48">
        <f>D52</f>
        <v>58360.67</v>
      </c>
      <c r="F52" s="48">
        <v>-11514.25</v>
      </c>
      <c r="G52" s="48">
        <v>0</v>
      </c>
    </row>
    <row r="53" spans="1:7" s="31" customFormat="1" ht="18.75" customHeight="1">
      <c r="A53" s="52" t="s">
        <v>9</v>
      </c>
      <c r="B53" s="53">
        <f aca="true" t="shared" si="2" ref="B53:G53">SUM(B44:B52)</f>
        <v>-279831.04</v>
      </c>
      <c r="C53" s="53">
        <f>C44+C45+C46+C47+C48+C49+C51+C52</f>
        <v>1253443.19</v>
      </c>
      <c r="D53" s="53">
        <f>F53-B53+C53</f>
        <v>1220857.5099999998</v>
      </c>
      <c r="E53" s="53">
        <f>E44+E45+E46+E47+E48+E49+E51+E52</f>
        <v>1242390.73</v>
      </c>
      <c r="F53" s="53">
        <f t="shared" si="2"/>
        <v>-312416.72000000003</v>
      </c>
      <c r="G53" s="53">
        <f t="shared" si="2"/>
        <v>8423.13</v>
      </c>
    </row>
    <row r="54" spans="1:7" s="4" customFormat="1" ht="13.5" customHeight="1">
      <c r="A54" s="70"/>
      <c r="B54" s="54"/>
      <c r="C54" s="48"/>
      <c r="D54" s="48"/>
      <c r="E54" s="48"/>
      <c r="F54" s="48"/>
      <c r="G54" s="57"/>
    </row>
    <row r="55" spans="1:7" s="4" customFormat="1" ht="51.75" customHeight="1">
      <c r="A55" s="55" t="s">
        <v>16</v>
      </c>
      <c r="B55" s="56"/>
      <c r="C55" s="32"/>
      <c r="D55" s="32"/>
      <c r="E55" s="32"/>
      <c r="F55" s="32"/>
      <c r="G55" s="57">
        <f>F48+F49+F52</f>
        <v>-219234.97000000003</v>
      </c>
    </row>
    <row r="56" spans="1:7" s="4" customFormat="1" ht="15.75" customHeight="1" hidden="1">
      <c r="A56" s="55" t="s">
        <v>23</v>
      </c>
      <c r="B56" s="56"/>
      <c r="C56" s="32"/>
      <c r="D56" s="32"/>
      <c r="E56" s="32"/>
      <c r="F56" s="32"/>
      <c r="G56" s="57"/>
    </row>
    <row r="57" spans="1:7" ht="60.75" customHeight="1">
      <c r="A57" s="55" t="s">
        <v>24</v>
      </c>
      <c r="B57" s="56"/>
      <c r="C57" s="38"/>
      <c r="D57" s="38"/>
      <c r="E57" s="38"/>
      <c r="F57" s="38"/>
      <c r="G57" s="57">
        <f>B39+F44+F45+F46+F47+F51</f>
        <v>109287.27999999996</v>
      </c>
    </row>
    <row r="58" spans="1:7" s="69" customFormat="1" ht="27" customHeight="1">
      <c r="A58" s="88" t="s">
        <v>50</v>
      </c>
      <c r="B58" s="89"/>
      <c r="C58" s="67"/>
      <c r="D58" s="67"/>
      <c r="E58" s="67"/>
      <c r="F58" s="67"/>
      <c r="G58" s="68">
        <f>C34+G53+G55+G57</f>
        <v>-36247.94000000013</v>
      </c>
    </row>
    <row r="59" spans="2:4" ht="15">
      <c r="B59" s="1"/>
      <c r="C59" s="1"/>
      <c r="D59" s="58"/>
    </row>
    <row r="60" spans="1:7" ht="18">
      <c r="A60" s="59" t="s">
        <v>25</v>
      </c>
      <c r="B60" s="59"/>
      <c r="C60" s="59"/>
      <c r="D60" s="59"/>
      <c r="E60" s="59"/>
      <c r="F60" s="90" t="s">
        <v>26</v>
      </c>
      <c r="G60" s="90"/>
    </row>
  </sheetData>
  <mergeCells count="19">
    <mergeCell ref="A41:A42"/>
    <mergeCell ref="B41:B42"/>
    <mergeCell ref="A58:B58"/>
    <mergeCell ref="F60:G60"/>
    <mergeCell ref="C4:G4"/>
    <mergeCell ref="A6:C6"/>
    <mergeCell ref="A34:A35"/>
    <mergeCell ref="B34:B35"/>
    <mergeCell ref="C34:C35"/>
    <mergeCell ref="A1:G1"/>
    <mergeCell ref="C41:C42"/>
    <mergeCell ref="D41:D42"/>
    <mergeCell ref="E41:E42"/>
    <mergeCell ref="F41:F42"/>
    <mergeCell ref="G41:G42"/>
    <mergeCell ref="A40:B40"/>
    <mergeCell ref="D2:G2"/>
    <mergeCell ref="A7:C7"/>
    <mergeCell ref="D3:G3"/>
  </mergeCells>
  <printOptions/>
  <pageMargins left="0.34" right="0.1968503937007874" top="0.1968503937007874" bottom="0.1968503937007874" header="0.5118110236220472" footer="0.5118110236220472"/>
  <pageSetup fitToHeight="1" fitToWidth="1" horizontalDpi="600" verticalDpi="600" orientation="portrait" scale="53" r:id="rId1"/>
  <ignoredErrors>
    <ignoredError sqref="B53" formulaRange="1"/>
    <ignoredError sqref="D50:D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2016-03-28T08:40:43Z</cp:lastPrinted>
  <dcterms:created xsi:type="dcterms:W3CDTF">2011-10-17T12:30:43Z</dcterms:created>
  <dcterms:modified xsi:type="dcterms:W3CDTF">2016-03-29T12:27:40Z</dcterms:modified>
  <cp:category/>
  <cp:version/>
  <cp:contentType/>
  <cp:contentStatus/>
</cp:coreProperties>
</file>