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<sst xmlns="http://schemas.openxmlformats.org/spreadsheetml/2006/main" count="54" uniqueCount="50">
  <si>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</si>
  <si>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</si>
  <si>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</si>
  <si>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</si>
  <si>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</si>
  <si>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</si>
  <si>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</si>
  <si>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</si>
  <si>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</si>
  <si>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</si>
  <si>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</si>
  <si>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</si>
  <si>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</si>
  <si>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</si>
  <si>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</si>
  <si>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</si>
  <si>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</si>
  <si>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Содержание дома (без текущего ремонта), в том числе: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</si>
  <si>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</si>
  <si>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Площадь дома - 4533,6 м2</t>
  </si>
  <si>
    <t>А</t>
  </si>
  <si>
    <t>плата за услуги по управлению многоквартирным домом</t>
  </si>
  <si>
    <t>Экономист</t>
  </si>
  <si>
    <t>С.Л. Газизова</t>
  </si>
  <si>
    <t xml:space="preserve">Оплачено населением с учетом задолженности на начало года </t>
  </si>
  <si>
    <t>Финансовый результат на 01.01.2016 г.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</si>
  <si>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</si>
  <si>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</si>
  <si>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</si>
  <si>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</si>
  <si>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</si>
  <si>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 xml:space="preserve">Финансовый отчет за 2015 год  МКД по адресу : 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</si>
  <si>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</si>
  <si>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</si>
  <si>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</si>
  <si>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</si>
  <si>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</si>
  <si>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</si>
  <si>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</si>
  <si>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</si>
  <si>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>Ремонт системы электроснабжения</t>
  </si>
  <si>
    <t>Проверка сметной документации на кап.ремонт системы электроснабжения</t>
  </si>
  <si>
    <t>Устройство желобов на козырьках входных групп</t>
  </si>
  <si>
    <t>Ремонт входных групп подъездов №1,2,6</t>
  </si>
  <si>
    <t>Благоустройство придомовой территории (доставка асфальтовой крошки)</t>
  </si>
  <si>
    <t xml:space="preserve">Замена стояков ГВС, ХВС, канализации </t>
  </si>
  <si>
    <t>Энергоэффективные мероприятия</t>
  </si>
  <si>
    <t>ул. Школьная, д. 70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</si>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</sst>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b/>
      <sz val="11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4" fontId="3" fillId="0" borderId="8" xfId="18" applyNumberFormat="1" applyFont="1" applyBorder="1" applyAlignment="1">
      <alignment horizontal="center" vertical="center" wrapText="1"/>
      <protection/>
    </xf>
    <xf numFmtId="4" fontId="7" fillId="0" borderId="7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9" fillId="0" borderId="7" xfId="17" applyNumberFormat="1" applyFont="1" applyBorder="1" applyAlignment="1">
      <alignment horizontal="center" vertical="center" wrapText="1"/>
      <protection/>
    </xf>
    <xf numFmtId="4" fontId="9" fillId="0" borderId="11" xfId="17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75" zoomScaleSheetLayoutView="75" workbookViewId="0" topLeftCell="A1">
      <selection activeCell="A63" sqref="A63"/>
    </sheetView>
  </sheetViews>
  <sheetFormatPr defaultColWidth="9.00390625" defaultRowHeight="12.75"/>
  <cols>
    <col min="1" max="1" width="57.75390625" style="1" customWidth="1"/>
    <col min="2" max="3" width="22.75390625" style="1" customWidth="1"/>
    <col min="4" max="4" width="22.75390625" style="2" customWidth="1"/>
    <col min="5" max="7" width="22.75390625" style="1" customWidth="1"/>
    <col min="8" max="16384" width="9.125" style="1" customWidth="1"/>
  </cols>
  <sheetData>
    <row r="1" spans="1:7" s="4" customFormat="1" ht="18.75" thickBot="1">
      <c r="A1" s="78" t="s">
        <v>3</v>
      </c>
      <c r="B1" s="78"/>
      <c r="C1" s="78"/>
      <c r="D1" s="78"/>
      <c r="E1" s="78"/>
      <c r="F1" s="78"/>
      <c r="G1" s="78"/>
    </row>
    <row r="2" spans="1:7" s="4" customFormat="1" ht="18">
      <c r="A2" s="3"/>
      <c r="B2" s="3"/>
      <c r="C2" s="9"/>
      <c r="D2" s="79" t="s">
        <v>13</v>
      </c>
      <c r="E2" s="79"/>
      <c r="F2" s="79"/>
      <c r="G2" s="79"/>
    </row>
    <row r="3" spans="1:7" s="4" customFormat="1" ht="25.5" customHeight="1">
      <c r="A3" s="3"/>
      <c r="B3" s="3"/>
      <c r="C3" s="9"/>
      <c r="D3" s="80" t="s">
        <v>14</v>
      </c>
      <c r="E3" s="80"/>
      <c r="F3" s="80"/>
      <c r="G3" s="80"/>
    </row>
    <row r="4" spans="1:7" s="4" customFormat="1" ht="22.5" customHeight="1">
      <c r="A4" s="3"/>
      <c r="B4" s="3"/>
      <c r="C4" s="80" t="s">
        <v>32</v>
      </c>
      <c r="D4" s="80"/>
      <c r="E4" s="80"/>
      <c r="F4" s="80"/>
      <c r="G4" s="80"/>
    </row>
    <row r="5" spans="1:7" ht="18">
      <c r="A5" s="5"/>
      <c r="B5" s="5"/>
      <c r="C5" s="5"/>
      <c r="D5" s="3"/>
      <c r="E5" s="3"/>
      <c r="F5" s="3"/>
      <c r="G5" s="3"/>
    </row>
    <row r="6" spans="1:7" ht="18">
      <c r="A6" s="76" t="s">
        <v>31</v>
      </c>
      <c r="B6" s="76"/>
      <c r="C6" s="76"/>
      <c r="D6" s="7"/>
      <c r="E6" s="6"/>
      <c r="F6" s="6"/>
      <c r="G6" s="4"/>
    </row>
    <row r="7" spans="1:7" ht="18">
      <c r="A7" s="77" t="s">
        <v>47</v>
      </c>
      <c r="B7" s="77"/>
      <c r="C7" s="77"/>
      <c r="D7" s="8"/>
      <c r="E7" s="8"/>
      <c r="F7" s="8"/>
      <c r="G7" s="3"/>
    </row>
    <row r="8" spans="1:7" ht="18.75" customHeight="1">
      <c r="A8" s="41" t="s">
        <v>19</v>
      </c>
      <c r="B8" s="8"/>
      <c r="C8" s="8"/>
      <c r="D8" s="8"/>
      <c r="E8" s="8"/>
      <c r="F8" s="8"/>
      <c r="G8" s="3"/>
    </row>
    <row r="9" spans="1:4" s="13" customFormat="1" ht="20.25" customHeight="1" thickBot="1">
      <c r="A9" s="41" t="s">
        <v>0</v>
      </c>
      <c r="B9" s="10"/>
      <c r="C9" s="11"/>
      <c r="D9" s="12"/>
    </row>
    <row r="10" spans="1:3" s="13" customFormat="1" ht="33.75" customHeight="1">
      <c r="A10" s="26" t="s">
        <v>33</v>
      </c>
      <c r="B10" s="29" t="s">
        <v>10</v>
      </c>
      <c r="C10" s="43">
        <v>334774.59</v>
      </c>
    </row>
    <row r="11" spans="1:3" s="13" customFormat="1" ht="19.5" customHeight="1">
      <c r="A11" s="27" t="s">
        <v>1</v>
      </c>
      <c r="B11" s="14"/>
      <c r="C11" s="42">
        <v>28016.25</v>
      </c>
    </row>
    <row r="12" spans="1:3" s="13" customFormat="1" ht="21.75" customHeight="1">
      <c r="A12" s="27" t="s">
        <v>15</v>
      </c>
      <c r="B12" s="14"/>
      <c r="C12" s="31">
        <f>C14+C13</f>
        <v>359168</v>
      </c>
    </row>
    <row r="13" spans="1:3" s="13" customFormat="1" ht="21.75" customHeight="1">
      <c r="A13" s="28" t="s">
        <v>40</v>
      </c>
      <c r="B13" s="15">
        <v>42334</v>
      </c>
      <c r="C13" s="32">
        <v>355568</v>
      </c>
    </row>
    <row r="14" spans="1:3" s="13" customFormat="1" ht="31.5" customHeight="1">
      <c r="A14" s="28" t="s">
        <v>41</v>
      </c>
      <c r="B14" s="15">
        <v>42326</v>
      </c>
      <c r="C14" s="32">
        <v>3600</v>
      </c>
    </row>
    <row r="15" spans="1:3" s="13" customFormat="1" ht="33" customHeight="1">
      <c r="A15" s="27" t="s">
        <v>34</v>
      </c>
      <c r="B15" s="14"/>
      <c r="C15" s="33">
        <f>C10+C11-C12</f>
        <v>3622.8400000000256</v>
      </c>
    </row>
    <row r="16" spans="1:3" s="13" customFormat="1" ht="31.5" customHeight="1">
      <c r="A16" s="27" t="s">
        <v>24</v>
      </c>
      <c r="B16" s="14"/>
      <c r="C16" s="32">
        <f>C11-C17</f>
        <v>14289.38</v>
      </c>
    </row>
    <row r="17" spans="1:3" s="13" customFormat="1" ht="37.5" customHeight="1" thickBot="1">
      <c r="A17" s="22" t="s">
        <v>35</v>
      </c>
      <c r="B17" s="16"/>
      <c r="C17" s="67">
        <v>13726.87</v>
      </c>
    </row>
    <row r="18" spans="1:3" s="13" customFormat="1" ht="15">
      <c r="A18" s="23"/>
      <c r="B18" s="17"/>
      <c r="C18" s="18"/>
    </row>
    <row r="19" spans="1:3" s="13" customFormat="1" ht="15.75" thickBot="1">
      <c r="A19" s="24" t="s">
        <v>2</v>
      </c>
      <c r="B19" s="11"/>
      <c r="C19" s="12"/>
    </row>
    <row r="20" spans="1:3" s="13" customFormat="1" ht="30">
      <c r="A20" s="26" t="s">
        <v>36</v>
      </c>
      <c r="B20" s="29"/>
      <c r="C20" s="30">
        <v>-34436.13</v>
      </c>
    </row>
    <row r="21" spans="1:3" s="13" customFormat="1" ht="15">
      <c r="A21" s="27" t="s">
        <v>1</v>
      </c>
      <c r="B21" s="14"/>
      <c r="C21" s="42">
        <v>101733.96</v>
      </c>
    </row>
    <row r="22" spans="1:3" s="13" customFormat="1" ht="39" customHeight="1">
      <c r="A22" s="27" t="s">
        <v>15</v>
      </c>
      <c r="B22" s="14" t="s">
        <v>10</v>
      </c>
      <c r="C22" s="31">
        <f>C23+C24+C25+C26+C31</f>
        <v>106951.66</v>
      </c>
    </row>
    <row r="23" spans="1:3" s="13" customFormat="1" ht="18.75" customHeight="1">
      <c r="A23" s="28" t="s">
        <v>42</v>
      </c>
      <c r="B23" s="15">
        <v>42202</v>
      </c>
      <c r="C23" s="32">
        <v>17158</v>
      </c>
    </row>
    <row r="24" spans="1:3" s="13" customFormat="1" ht="18.75" customHeight="1">
      <c r="A24" s="28" t="s">
        <v>43</v>
      </c>
      <c r="B24" s="15">
        <v>42216</v>
      </c>
      <c r="C24" s="32">
        <v>16228</v>
      </c>
    </row>
    <row r="25" spans="1:3" s="13" customFormat="1" ht="36" customHeight="1">
      <c r="A25" s="28" t="s">
        <v>44</v>
      </c>
      <c r="B25" s="15">
        <v>42278</v>
      </c>
      <c r="C25" s="32">
        <v>2340.66</v>
      </c>
    </row>
    <row r="26" spans="1:3" s="13" customFormat="1" ht="18.75" customHeight="1">
      <c r="A26" s="28" t="s">
        <v>45</v>
      </c>
      <c r="B26" s="15">
        <v>42346</v>
      </c>
      <c r="C26" s="32">
        <v>71225</v>
      </c>
    </row>
    <row r="27" spans="1:3" s="13" customFormat="1" ht="15" hidden="1">
      <c r="A27" s="28"/>
      <c r="B27" s="15"/>
      <c r="C27" s="32"/>
    </row>
    <row r="28" spans="1:3" s="13" customFormat="1" ht="15" hidden="1">
      <c r="A28" s="28"/>
      <c r="B28" s="15"/>
      <c r="C28" s="32"/>
    </row>
    <row r="29" spans="1:3" s="13" customFormat="1" ht="15" hidden="1">
      <c r="A29" s="28"/>
      <c r="B29" s="15"/>
      <c r="C29" s="32"/>
    </row>
    <row r="30" spans="1:3" s="13" customFormat="1" ht="15" hidden="1">
      <c r="A30" s="28"/>
      <c r="B30" s="15"/>
      <c r="C30" s="32"/>
    </row>
    <row r="31" spans="1:3" s="13" customFormat="1" ht="15" hidden="1">
      <c r="A31" s="28"/>
      <c r="B31" s="15"/>
      <c r="C31" s="32"/>
    </row>
    <row r="32" spans="1:3" s="13" customFormat="1" ht="42.75" customHeight="1">
      <c r="A32" s="27" t="s">
        <v>37</v>
      </c>
      <c r="B32" s="14"/>
      <c r="C32" s="33">
        <f>C20+C21-C22</f>
        <v>-39653.82999999999</v>
      </c>
    </row>
    <row r="33" spans="1:3" s="13" customFormat="1" ht="36" customHeight="1">
      <c r="A33" s="27" t="s">
        <v>24</v>
      </c>
      <c r="B33" s="14"/>
      <c r="C33" s="32">
        <f>C21-C34</f>
        <v>76006.97</v>
      </c>
    </row>
    <row r="34" spans="1:3" s="13" customFormat="1" ht="42" customHeight="1" thickBot="1">
      <c r="A34" s="22" t="s">
        <v>38</v>
      </c>
      <c r="B34" s="34"/>
      <c r="C34" s="67">
        <v>25726.99</v>
      </c>
    </row>
    <row r="35" spans="1:4" s="13" customFormat="1" ht="15.75" thickBot="1">
      <c r="A35" s="23"/>
      <c r="B35" s="35"/>
      <c r="C35" s="35"/>
      <c r="D35" s="18"/>
    </row>
    <row r="36" spans="1:4" s="13" customFormat="1" ht="27.75" customHeight="1">
      <c r="A36" s="84" t="s">
        <v>39</v>
      </c>
      <c r="B36" s="86"/>
      <c r="C36" s="81">
        <f>C15-C17+C32-C34</f>
        <v>-75484.84999999996</v>
      </c>
      <c r="D36" s="18"/>
    </row>
    <row r="37" spans="1:4" s="13" customFormat="1" ht="22.5" customHeight="1" thickBot="1">
      <c r="A37" s="85"/>
      <c r="B37" s="87"/>
      <c r="C37" s="82"/>
      <c r="D37" s="18"/>
    </row>
    <row r="38" spans="1:4" s="13" customFormat="1" ht="24" customHeight="1">
      <c r="A38" s="25"/>
      <c r="B38" s="19"/>
      <c r="C38" s="19"/>
      <c r="D38" s="20"/>
    </row>
    <row r="39" spans="1:4" s="13" customFormat="1" ht="2.25" customHeight="1">
      <c r="A39" s="25"/>
      <c r="B39" s="19"/>
      <c r="C39" s="19"/>
      <c r="D39" s="20"/>
    </row>
    <row r="40" spans="1:7" s="13" customFormat="1" ht="26.25" customHeight="1" hidden="1">
      <c r="A40" s="25"/>
      <c r="B40" s="19"/>
      <c r="C40" s="21"/>
      <c r="D40" s="20"/>
      <c r="E40" s="17"/>
      <c r="F40" s="17"/>
      <c r="G40" s="17"/>
    </row>
    <row r="41" spans="1:7" s="13" customFormat="1" ht="87.75" customHeight="1">
      <c r="A41" s="62" t="s">
        <v>48</v>
      </c>
      <c r="B41" s="44">
        <v>-9738.69</v>
      </c>
      <c r="C41" s="45"/>
      <c r="D41" s="46"/>
      <c r="E41" s="47"/>
      <c r="F41" s="47"/>
      <c r="G41" s="47"/>
    </row>
    <row r="42" spans="1:7" s="11" customFormat="1" ht="15">
      <c r="A42" s="83"/>
      <c r="B42" s="83"/>
      <c r="C42" s="48"/>
      <c r="D42" s="49"/>
      <c r="E42" s="50"/>
      <c r="F42" s="50"/>
      <c r="G42" s="50"/>
    </row>
    <row r="43" spans="1:7" s="13" customFormat="1" ht="15" customHeight="1">
      <c r="A43" s="70" t="s">
        <v>4</v>
      </c>
      <c r="B43" s="70" t="s">
        <v>26</v>
      </c>
      <c r="C43" s="75" t="s">
        <v>27</v>
      </c>
      <c r="D43" s="70" t="s">
        <v>28</v>
      </c>
      <c r="E43" s="70" t="s">
        <v>29</v>
      </c>
      <c r="F43" s="70" t="s">
        <v>30</v>
      </c>
      <c r="G43" s="70" t="s">
        <v>16</v>
      </c>
    </row>
    <row r="44" spans="1:7" s="36" customFormat="1" ht="89.25" customHeight="1">
      <c r="A44" s="70"/>
      <c r="B44" s="70"/>
      <c r="C44" s="70"/>
      <c r="D44" s="70"/>
      <c r="E44" s="74"/>
      <c r="F44" s="70"/>
      <c r="G44" s="74"/>
    </row>
    <row r="45" spans="1:7" s="36" customFormat="1" ht="15">
      <c r="A45" s="51" t="s">
        <v>20</v>
      </c>
      <c r="B45" s="51">
        <v>1</v>
      </c>
      <c r="C45" s="51">
        <v>2</v>
      </c>
      <c r="D45" s="52">
        <v>3</v>
      </c>
      <c r="E45" s="53">
        <v>4</v>
      </c>
      <c r="F45" s="53">
        <v>5</v>
      </c>
      <c r="G45" s="53">
        <v>6</v>
      </c>
    </row>
    <row r="46" spans="1:7" s="36" customFormat="1" ht="18.75" customHeight="1">
      <c r="A46" s="54" t="s">
        <v>5</v>
      </c>
      <c r="B46" s="55">
        <v>-39220.51</v>
      </c>
      <c r="C46" s="55"/>
      <c r="D46" s="55">
        <f aca="true" t="shared" si="0" ref="D46:D51">F46-B46+C46</f>
        <v>29404.710000000003</v>
      </c>
      <c r="E46" s="55"/>
      <c r="F46" s="55">
        <f>-8276.63-1405.82-133.35</f>
        <v>-9815.8</v>
      </c>
      <c r="G46" s="55">
        <f>C46-E46</f>
        <v>0</v>
      </c>
    </row>
    <row r="47" spans="1:7" s="36" customFormat="1" ht="18.75" customHeight="1">
      <c r="A47" s="54" t="s">
        <v>6</v>
      </c>
      <c r="B47" s="55">
        <v>-87822.97</v>
      </c>
      <c r="C47" s="55"/>
      <c r="D47" s="55">
        <f t="shared" si="0"/>
        <v>38903.58</v>
      </c>
      <c r="E47" s="55"/>
      <c r="F47" s="55">
        <f>-40265.63-8653.76</f>
        <v>-48919.39</v>
      </c>
      <c r="G47" s="55">
        <f aca="true" t="shared" si="1" ref="G47:G53">C47-E47</f>
        <v>0</v>
      </c>
    </row>
    <row r="48" spans="1:7" s="36" customFormat="1" ht="18.75" customHeight="1">
      <c r="A48" s="54" t="s">
        <v>7</v>
      </c>
      <c r="B48" s="55">
        <v>-34539.56</v>
      </c>
      <c r="C48" s="55">
        <f>116521.68-14747.95</f>
        <v>101773.73</v>
      </c>
      <c r="D48" s="55">
        <f t="shared" si="0"/>
        <v>109318.69</v>
      </c>
      <c r="E48" s="55">
        <f>C48</f>
        <v>101773.73</v>
      </c>
      <c r="F48" s="55">
        <f>-31584.82+4590.22</f>
        <v>-26994.6</v>
      </c>
      <c r="G48" s="55">
        <f t="shared" si="1"/>
        <v>0</v>
      </c>
    </row>
    <row r="49" spans="1:7" s="36" customFormat="1" ht="18.75" customHeight="1">
      <c r="A49" s="54" t="s">
        <v>8</v>
      </c>
      <c r="B49" s="55">
        <v>-37567.05</v>
      </c>
      <c r="C49" s="55">
        <v>131169.64</v>
      </c>
      <c r="D49" s="55">
        <f t="shared" si="0"/>
        <v>134120.72000000003</v>
      </c>
      <c r="E49" s="55">
        <f>C49</f>
        <v>131169.64</v>
      </c>
      <c r="F49" s="55">
        <f>-34322.31-293.66</f>
        <v>-34615.97</v>
      </c>
      <c r="G49" s="55">
        <f t="shared" si="1"/>
        <v>0</v>
      </c>
    </row>
    <row r="50" spans="1:7" s="69" customFormat="1" ht="18.75" customHeight="1">
      <c r="A50" s="54" t="s">
        <v>46</v>
      </c>
      <c r="B50" s="55">
        <v>0</v>
      </c>
      <c r="C50" s="55">
        <v>12972.66</v>
      </c>
      <c r="D50" s="55">
        <f t="shared" si="0"/>
        <v>9082.189999999999</v>
      </c>
      <c r="E50" s="55">
        <v>0</v>
      </c>
      <c r="F50" s="55">
        <f>-2087.9-1802.57</f>
        <v>-3890.4700000000003</v>
      </c>
      <c r="G50" s="55">
        <f t="shared" si="1"/>
        <v>12972.66</v>
      </c>
    </row>
    <row r="51" spans="1:7" s="36" customFormat="1" ht="18.75" customHeight="1">
      <c r="A51" s="54" t="s">
        <v>17</v>
      </c>
      <c r="B51" s="55">
        <v>-160710.65</v>
      </c>
      <c r="C51" s="55">
        <f>686568+42434.88</f>
        <v>729002.88</v>
      </c>
      <c r="D51" s="55">
        <f t="shared" si="0"/>
        <v>731003.27</v>
      </c>
      <c r="E51" s="55">
        <f>C51</f>
        <v>729002.88</v>
      </c>
      <c r="F51" s="55">
        <f>-148984.91-9725.35</f>
        <v>-158710.26</v>
      </c>
      <c r="G51" s="55">
        <f t="shared" si="1"/>
        <v>0</v>
      </c>
    </row>
    <row r="52" spans="1:7" s="36" customFormat="1" ht="18.75" customHeight="1">
      <c r="A52" s="54" t="s">
        <v>21</v>
      </c>
      <c r="B52" s="55">
        <v>0</v>
      </c>
      <c r="C52" s="56">
        <v>102822.05</v>
      </c>
      <c r="D52" s="55">
        <f>C52</f>
        <v>102822.05</v>
      </c>
      <c r="E52" s="56">
        <f>C52</f>
        <v>102822.05</v>
      </c>
      <c r="F52" s="55">
        <v>0</v>
      </c>
      <c r="G52" s="55">
        <f t="shared" si="1"/>
        <v>0</v>
      </c>
    </row>
    <row r="53" spans="1:7" s="36" customFormat="1" ht="18.75" customHeight="1">
      <c r="A53" s="54" t="s">
        <v>12</v>
      </c>
      <c r="B53" s="55">
        <f>-3841.56+243.66</f>
        <v>-3597.9</v>
      </c>
      <c r="C53" s="57">
        <v>0</v>
      </c>
      <c r="D53" s="55">
        <f>F53-B53+C53</f>
        <v>2209.1800000000003</v>
      </c>
      <c r="E53" s="55">
        <f>C53</f>
        <v>0</v>
      </c>
      <c r="F53" s="55">
        <f>-1632.38+243.66</f>
        <v>-1388.72</v>
      </c>
      <c r="G53" s="55">
        <f t="shared" si="1"/>
        <v>0</v>
      </c>
    </row>
    <row r="54" spans="1:7" s="37" customFormat="1" ht="18.75" customHeight="1">
      <c r="A54" s="58" t="s">
        <v>11</v>
      </c>
      <c r="B54" s="55">
        <v>-11015.25</v>
      </c>
      <c r="C54" s="56">
        <v>54403.2</v>
      </c>
      <c r="D54" s="55">
        <f>F54-B54+C54</f>
        <v>53999.119999999995</v>
      </c>
      <c r="E54" s="55">
        <f>D54</f>
        <v>53999.119999999995</v>
      </c>
      <c r="F54" s="55">
        <v>-11419.33</v>
      </c>
      <c r="G54" s="55">
        <v>0</v>
      </c>
    </row>
    <row r="55" spans="1:7" s="36" customFormat="1" ht="18.75" customHeight="1">
      <c r="A55" s="59" t="s">
        <v>9</v>
      </c>
      <c r="B55" s="60">
        <f>B46+B47+B48+B49+B51+B52+B53+B54</f>
        <v>-374473.89</v>
      </c>
      <c r="C55" s="60">
        <f>C46+C47+C48+C49+C50+C51+C53+C54</f>
        <v>1029322.11</v>
      </c>
      <c r="D55" s="60">
        <f>F55-B55+C55</f>
        <v>1108041.46</v>
      </c>
      <c r="E55" s="60">
        <f>E46+E47+E48+E49+E50+E51+E53+E54</f>
        <v>1015945.37</v>
      </c>
      <c r="F55" s="60">
        <f>SUM(F46:F54)</f>
        <v>-295754.54</v>
      </c>
      <c r="G55" s="60">
        <f>SUM(G46:G54)</f>
        <v>12972.66</v>
      </c>
    </row>
    <row r="56" spans="1:7" s="37" customFormat="1" ht="12" customHeight="1">
      <c r="A56" s="68"/>
      <c r="B56" s="61"/>
      <c r="C56" s="55"/>
      <c r="D56" s="55"/>
      <c r="E56" s="55"/>
      <c r="F56" s="55"/>
      <c r="G56" s="64"/>
    </row>
    <row r="57" spans="1:7" s="37" customFormat="1" ht="60.75" customHeight="1">
      <c r="A57" s="62" t="s">
        <v>49</v>
      </c>
      <c r="B57" s="63"/>
      <c r="C57" s="39"/>
      <c r="D57" s="39"/>
      <c r="E57" s="39"/>
      <c r="F57" s="39"/>
      <c r="G57" s="64">
        <f>F50+F51+F54</f>
        <v>-174020.06</v>
      </c>
    </row>
    <row r="58" spans="1:7" s="11" customFormat="1" ht="15.75" customHeight="1" hidden="1">
      <c r="A58" s="62"/>
      <c r="B58" s="63"/>
      <c r="C58" s="39"/>
      <c r="D58" s="39"/>
      <c r="E58" s="39"/>
      <c r="F58" s="39"/>
      <c r="G58" s="64"/>
    </row>
    <row r="59" spans="1:7" s="11" customFormat="1" ht="67.5" customHeight="1">
      <c r="A59" s="62" t="s">
        <v>18</v>
      </c>
      <c r="B59" s="63"/>
      <c r="C59" s="38"/>
      <c r="D59" s="38"/>
      <c r="E59" s="38"/>
      <c r="F59" s="38"/>
      <c r="G59" s="64">
        <f>B41+F46+F47+F48+F49+F53</f>
        <v>-131473.17</v>
      </c>
    </row>
    <row r="60" spans="1:7" s="13" customFormat="1" ht="21.75" customHeight="1">
      <c r="A60" s="71" t="s">
        <v>25</v>
      </c>
      <c r="B60" s="72"/>
      <c r="C60" s="65"/>
      <c r="D60" s="65"/>
      <c r="E60" s="65"/>
      <c r="F60" s="65"/>
      <c r="G60" s="66">
        <f>C36+G55+G57+G59</f>
        <v>-368005.4199999999</v>
      </c>
    </row>
    <row r="61" spans="1:7" s="40" customFormat="1" ht="33" customHeight="1">
      <c r="A61" s="1"/>
      <c r="B61" s="1"/>
      <c r="C61" s="1"/>
      <c r="D61" s="2"/>
      <c r="E61" s="1"/>
      <c r="F61" s="1"/>
      <c r="G61" s="1"/>
    </row>
    <row r="62" spans="1:7" ht="18">
      <c r="A62" s="4" t="s">
        <v>22</v>
      </c>
      <c r="B62" s="4"/>
      <c r="C62" s="4"/>
      <c r="D62" s="4"/>
      <c r="E62" s="4"/>
      <c r="F62" s="73" t="s">
        <v>23</v>
      </c>
      <c r="G62" s="73"/>
    </row>
  </sheetData>
  <mergeCells count="19">
    <mergeCell ref="C36:C37"/>
    <mergeCell ref="A42:B42"/>
    <mergeCell ref="A36:A37"/>
    <mergeCell ref="B36:B37"/>
    <mergeCell ref="A6:C6"/>
    <mergeCell ref="A7:C7"/>
    <mergeCell ref="A1:G1"/>
    <mergeCell ref="D2:G2"/>
    <mergeCell ref="D3:G3"/>
    <mergeCell ref="C4:G4"/>
    <mergeCell ref="A43:A44"/>
    <mergeCell ref="B43:B44"/>
    <mergeCell ref="A60:B60"/>
    <mergeCell ref="F62:G62"/>
    <mergeCell ref="D43:D44"/>
    <mergeCell ref="E43:E44"/>
    <mergeCell ref="G43:G44"/>
    <mergeCell ref="F43:F44"/>
    <mergeCell ref="C43:C44"/>
  </mergeCells>
  <printOptions/>
  <pageMargins left="0.35" right="0.1968503937007874" top="0.3937007874015748" bottom="0.3937007874015748" header="0.5118110236220472" footer="0.5118110236220472"/>
  <pageSetup fitToHeight="1" fitToWidth="1" horizontalDpi="600" verticalDpi="600" orientation="portrait" scale="51" r:id="rId1"/>
  <ignoredErrors>
    <ignoredError sqref="F55" formulaRange="1"/>
    <ignoredError sqref="D52:D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2016-03-15T08:47:41Z</cp:lastPrinted>
  <dcterms:created xsi:type="dcterms:W3CDTF">2011-10-17T12:30:43Z</dcterms:created>
  <dcterms:modified xsi:type="dcterms:W3CDTF">2016-03-29T11:34:17Z</dcterms:modified>
  <cp:category/>
  <cp:version/>
  <cp:contentType/>
  <cp:contentStatus/>
</cp:coreProperties>
</file>